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Documents\RandoGom\RandoGom_AG\AG 2025\"/>
    </mc:Choice>
  </mc:AlternateContent>
  <xr:revisionPtr revIDLastSave="0" documentId="8_{D1D221BC-0B2B-42E4-8A31-1D38024A13F9}" xr6:coauthVersionLast="47" xr6:coauthVersionMax="47" xr10:uidLastSave="{00000000-0000-0000-0000-000000000000}"/>
  <bookViews>
    <workbookView xWindow="-120" yWindow="-120" windowWidth="24240" windowHeight="13020" activeTab="6" xr2:uid="{00774641-C659-4F5D-9F1B-D776F805BCAF}"/>
  </bookViews>
  <sheets>
    <sheet name="Recap" sheetId="1" r:id="rId1"/>
    <sheet name="Adhesion" sheetId="7" r:id="rId2"/>
    <sheet name="Sejour" sheetId="3" r:id="rId3"/>
    <sheet name="PARPAT" sheetId="2" r:id="rId4"/>
    <sheet name="Animation" sheetId="4" r:id="rId5"/>
    <sheet name="Formation" sheetId="5" r:id="rId6"/>
    <sheet name="Fonctionnement" sheetId="6" r:id="rId7"/>
    <sheet name="Communications" sheetId="9" r:id="rId8"/>
    <sheet name="Subvention" sheetId="8" r:id="rId9"/>
    <sheet name="Mairie" sheetId="10" r:id="rId10"/>
  </sheets>
  <definedNames>
    <definedName name="_xlnm.Print_Area" localSheetId="1">Adhesion!$B$2:$G$17</definedName>
    <definedName name="_xlnm.Print_Area" localSheetId="4">Animation!$B$2:$G$47</definedName>
    <definedName name="_xlnm.Print_Area" localSheetId="7">Communications!$B$2:$G$17</definedName>
    <definedName name="_xlnm.Print_Area" localSheetId="6">Fonctionnement!$B$2:$G$25</definedName>
    <definedName name="_xlnm.Print_Area" localSheetId="5">Formation!$B$2:$G$21</definedName>
    <definedName name="_xlnm.Print_Area" localSheetId="9">Mairie!$A$1:$E$22</definedName>
    <definedName name="_xlnm.Print_Area" localSheetId="3">PARPAT!$B$2:$F$29</definedName>
    <definedName name="_xlnm.Print_Area" localSheetId="0">Recap!$B$2:$N$23</definedName>
    <definedName name="_xlnm.Print_Area" localSheetId="2">Sejour!$B$2:$G$16</definedName>
    <definedName name="_xlnm.Print_Area" localSheetId="8">Subvention!$B$2:$G$9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7" l="1"/>
  <c r="E11" i="7"/>
  <c r="F7" i="7"/>
  <c r="F5" i="7"/>
  <c r="E5" i="7"/>
  <c r="E9" i="7"/>
  <c r="E13" i="9" l="1"/>
  <c r="E11" i="2"/>
  <c r="D11" i="2" s="1"/>
  <c r="E11" i="3"/>
  <c r="F11" i="3" s="1"/>
  <c r="B6" i="10"/>
  <c r="E8" i="10"/>
  <c r="E4" i="10"/>
  <c r="B13" i="10"/>
  <c r="Q13" i="1"/>
  <c r="P13" i="1"/>
  <c r="P12" i="1"/>
  <c r="P11" i="1"/>
  <c r="P10" i="1"/>
  <c r="P9" i="1"/>
  <c r="P8" i="1"/>
  <c r="P7" i="1"/>
  <c r="P6" i="1"/>
  <c r="E45" i="4" l="1"/>
  <c r="H17" i="3"/>
  <c r="H5" i="6" s="1"/>
  <c r="G27" i="2"/>
  <c r="E25" i="2"/>
  <c r="D25" i="2" s="1"/>
  <c r="E23" i="2"/>
  <c r="D23" i="2" s="1"/>
  <c r="E21" i="2"/>
  <c r="D21" i="2" s="1"/>
  <c r="E19" i="2"/>
  <c r="D19" i="2" s="1"/>
  <c r="E17" i="2"/>
  <c r="D17" i="2" s="1"/>
  <c r="E13" i="2"/>
  <c r="D13" i="2" s="1"/>
  <c r="E9" i="2"/>
  <c r="D9" i="2" s="1"/>
  <c r="E7" i="2"/>
  <c r="D7" i="2" s="1"/>
  <c r="E5" i="2"/>
  <c r="D5" i="2" s="1"/>
  <c r="E15" i="3"/>
  <c r="F15" i="3" s="1"/>
  <c r="E13" i="3"/>
  <c r="F13" i="3" s="1"/>
  <c r="E9" i="3"/>
  <c r="F9" i="3" s="1"/>
  <c r="E7" i="3"/>
  <c r="F7" i="3" s="1"/>
  <c r="E5" i="3"/>
  <c r="F5" i="3" s="1"/>
  <c r="E25" i="6"/>
  <c r="F7" i="8"/>
  <c r="E5" i="8"/>
  <c r="F19" i="5"/>
  <c r="E17" i="5"/>
  <c r="F17" i="5" s="1"/>
  <c r="E15" i="5"/>
  <c r="F15" i="5" s="1"/>
  <c r="E13" i="5"/>
  <c r="F13" i="5" s="1"/>
  <c r="E11" i="5"/>
  <c r="F11" i="5" s="1"/>
  <c r="E7" i="5"/>
  <c r="F7" i="5" s="1"/>
  <c r="E9" i="5"/>
  <c r="F9" i="5" s="1"/>
  <c r="E5" i="5"/>
  <c r="F5" i="5" s="1"/>
  <c r="F45" i="4"/>
  <c r="F27" i="4"/>
  <c r="F47" i="4" s="1"/>
  <c r="E27" i="4"/>
  <c r="F15" i="4"/>
  <c r="F9" i="7"/>
  <c r="E47" i="4" l="1"/>
  <c r="D15" i="1"/>
  <c r="E6" i="10"/>
  <c r="B11" i="10"/>
  <c r="E15" i="2"/>
  <c r="E17" i="7"/>
  <c r="E27" i="2"/>
  <c r="E17" i="3"/>
  <c r="E17" i="10" s="1"/>
  <c r="F17" i="3"/>
  <c r="F17" i="9"/>
  <c r="E17" i="9"/>
  <c r="E18" i="10" s="1"/>
  <c r="E9" i="8"/>
  <c r="F9" i="8"/>
  <c r="E21" i="5"/>
  <c r="E19" i="10" s="1"/>
  <c r="F21" i="5"/>
  <c r="B9" i="10" s="1"/>
  <c r="E15" i="4"/>
  <c r="F17" i="7"/>
  <c r="B4" i="10" s="1"/>
  <c r="D27" i="2"/>
  <c r="D15" i="2"/>
  <c r="B12" i="10" l="1"/>
  <c r="B22" i="10" s="1"/>
  <c r="F25" i="6"/>
  <c r="E15" i="1" s="1"/>
  <c r="Q11" i="1" s="1"/>
  <c r="D5" i="1"/>
  <c r="E9" i="10"/>
  <c r="E19" i="1"/>
  <c r="D19" i="1"/>
  <c r="E13" i="1"/>
  <c r="Q10" i="1" s="1"/>
  <c r="D13" i="1"/>
  <c r="E11" i="1"/>
  <c r="E29" i="2"/>
  <c r="D17" i="1"/>
  <c r="E17" i="1"/>
  <c r="Q12" i="1" s="1"/>
  <c r="D11" i="1"/>
  <c r="E7" i="1"/>
  <c r="Q7" i="1" s="1"/>
  <c r="D7" i="1"/>
  <c r="E5" i="1"/>
  <c r="Q6" i="1" s="1"/>
  <c r="D29" i="2"/>
  <c r="E7" i="10" s="1"/>
  <c r="Q9" i="1" l="1"/>
  <c r="E9" i="1"/>
  <c r="E21" i="1" s="1"/>
  <c r="D9" i="1"/>
  <c r="D21" i="1" s="1"/>
  <c r="E23" i="1" l="1"/>
  <c r="Q8" i="1"/>
  <c r="E22" i="10"/>
</calcChain>
</file>

<file path=xl/sharedStrings.xml><?xml version="1.0" encoding="utf-8"?>
<sst xmlns="http://schemas.openxmlformats.org/spreadsheetml/2006/main" count="201" uniqueCount="156">
  <si>
    <t>PAR/PAT</t>
  </si>
  <si>
    <t>FONCTIONNEMENT</t>
  </si>
  <si>
    <t>Dépenses</t>
  </si>
  <si>
    <t>Recettes</t>
  </si>
  <si>
    <t>TOTAL</t>
  </si>
  <si>
    <t>Communications</t>
  </si>
  <si>
    <t>ANIMATIONS</t>
  </si>
  <si>
    <t>FORMATIONS</t>
  </si>
  <si>
    <t>La 91</t>
  </si>
  <si>
    <t>BUDGET Prev.</t>
  </si>
  <si>
    <t>Fonctionnement</t>
  </si>
  <si>
    <t>Divers</t>
  </si>
  <si>
    <t>Services bancaires et assimilés</t>
  </si>
  <si>
    <t>Frais postaux et de télécommunications</t>
  </si>
  <si>
    <t>Voyages et déplacements</t>
  </si>
  <si>
    <t>Petits logiciels</t>
  </si>
  <si>
    <t>Fournitures administratives</t>
  </si>
  <si>
    <t>Fournitures d'entretien et petit équipement</t>
  </si>
  <si>
    <t>Prestations de services (frais suite desistement)</t>
  </si>
  <si>
    <t>Subventions</t>
  </si>
  <si>
    <t>Interêt</t>
  </si>
  <si>
    <t>Ventes marchandises</t>
  </si>
  <si>
    <t>Budget</t>
  </si>
  <si>
    <t>Date</t>
  </si>
  <si>
    <t>Total</t>
  </si>
  <si>
    <t>SEJOURS</t>
  </si>
  <si>
    <t>Total Paris</t>
  </si>
  <si>
    <t>Total PAR/PAT</t>
  </si>
  <si>
    <t>ADHESIONS</t>
  </si>
  <si>
    <t>Adhésions</t>
  </si>
  <si>
    <t>Nombre</t>
  </si>
  <si>
    <t>Normale</t>
  </si>
  <si>
    <t>Tarif</t>
  </si>
  <si>
    <t>Normal</t>
  </si>
  <si>
    <t>Extérieur</t>
  </si>
  <si>
    <t>Animateur</t>
  </si>
  <si>
    <t>Adhésion FFRando</t>
  </si>
  <si>
    <t>Animations</t>
  </si>
  <si>
    <t>Cotis</t>
  </si>
  <si>
    <t>Total Animations</t>
  </si>
  <si>
    <t>Total : Les Vendredis du club</t>
  </si>
  <si>
    <t>Total  : Audax</t>
  </si>
  <si>
    <t xml:space="preserve">Rando Challenges </t>
  </si>
  <si>
    <t>Accueil Nouveaux</t>
  </si>
  <si>
    <t>Repas CA Animateurs</t>
  </si>
  <si>
    <t>AG</t>
  </si>
  <si>
    <t>Rando Repas</t>
  </si>
  <si>
    <t>Total : Divers</t>
  </si>
  <si>
    <t>Formations</t>
  </si>
  <si>
    <t>Brevet Fédéral</t>
  </si>
  <si>
    <t>BF</t>
  </si>
  <si>
    <t>CARP</t>
  </si>
  <si>
    <t>MN</t>
  </si>
  <si>
    <t>PSC1</t>
  </si>
  <si>
    <t>Tourisme</t>
  </si>
  <si>
    <t>Cartographie</t>
  </si>
  <si>
    <t>Rando Santé</t>
  </si>
  <si>
    <t>Frais</t>
  </si>
  <si>
    <t>Mairie</t>
  </si>
  <si>
    <t>Département</t>
  </si>
  <si>
    <t>Tee shirt stocké</t>
  </si>
  <si>
    <t>Eco Cup stocké</t>
  </si>
  <si>
    <t>Tour de cou stocké</t>
  </si>
  <si>
    <t>Rando Passion</t>
  </si>
  <si>
    <t>E-monsite</t>
  </si>
  <si>
    <t>COMMUNICATION</t>
  </si>
  <si>
    <t>SUBVENTIONS</t>
  </si>
  <si>
    <t>6251 Frais Km</t>
  </si>
  <si>
    <t>626 Frais Postaux</t>
  </si>
  <si>
    <t>627 Frais Bancaire</t>
  </si>
  <si>
    <t>6065 Openrunner</t>
  </si>
  <si>
    <t>6065 Pahéko</t>
  </si>
  <si>
    <t>768 Intérêt bancaire</t>
  </si>
  <si>
    <t>Total Fonctionnement</t>
  </si>
  <si>
    <t>6064 Fournitures administratives</t>
  </si>
  <si>
    <t>Autres</t>
  </si>
  <si>
    <t>RESULTAT</t>
  </si>
  <si>
    <t xml:space="preserve">Autres </t>
  </si>
  <si>
    <t>Frais km</t>
  </si>
  <si>
    <t>50 distribués</t>
  </si>
  <si>
    <t>Pass Découverte</t>
  </si>
  <si>
    <t>Pass découverte 1j</t>
  </si>
  <si>
    <t>Pass découverte 1s</t>
  </si>
  <si>
    <t>Pass découverte 1m</t>
  </si>
  <si>
    <t>Animateurs</t>
  </si>
  <si>
    <t>Hypothèses</t>
  </si>
  <si>
    <t>Séjours</t>
  </si>
  <si>
    <t>Nbre</t>
  </si>
  <si>
    <t>Tarif Prévisionnel</t>
  </si>
  <si>
    <t>Total Patrimoine</t>
  </si>
  <si>
    <t>Nbre personne</t>
  </si>
  <si>
    <t>6063 Fournitures d'entretien et petits équipements</t>
  </si>
  <si>
    <t>Frais administratifs séjour</t>
  </si>
  <si>
    <t>Nature</t>
  </si>
  <si>
    <t>Montant</t>
  </si>
  <si>
    <t>Subventions d'exploitation</t>
  </si>
  <si>
    <t xml:space="preserve"> - Gometz le Chatel</t>
  </si>
  <si>
    <t>Autres Organismes</t>
  </si>
  <si>
    <t xml:space="preserve"> -  CDRP Formations</t>
  </si>
  <si>
    <t>Participations des adhérents</t>
  </si>
  <si>
    <t>Produits des activités annexes</t>
  </si>
  <si>
    <t>Produits des cotisations</t>
  </si>
  <si>
    <t>Produits financiers</t>
  </si>
  <si>
    <t>Produits exceptionnels</t>
  </si>
  <si>
    <t>Produits sur exercices antérieurs</t>
  </si>
  <si>
    <t>Autres produits exceptionnels</t>
  </si>
  <si>
    <t>Frais d'entretien et acq equipement</t>
  </si>
  <si>
    <t>Frais généraux</t>
  </si>
  <si>
    <t>Frais de manifestations</t>
  </si>
  <si>
    <t>Indemnités diverses</t>
  </si>
  <si>
    <t>Charges sociales</t>
  </si>
  <si>
    <t>Assurance</t>
  </si>
  <si>
    <t>Frais financiers</t>
  </si>
  <si>
    <t>Autres Charges :</t>
  </si>
  <si>
    <t xml:space="preserve"> - Séjours</t>
  </si>
  <si>
    <t>Totaux</t>
  </si>
  <si>
    <t>Frais de gestion générale</t>
  </si>
  <si>
    <t>Frais de personnel</t>
  </si>
  <si>
    <t>Frais d'affiliations</t>
  </si>
  <si>
    <t>Frais de transports</t>
  </si>
  <si>
    <t>Frais d'habillement</t>
  </si>
  <si>
    <t xml:space="preserve"> - Achats </t>
  </si>
  <si>
    <t xml:space="preserve"> - Formations</t>
  </si>
  <si>
    <t>Résultat de l'exercice (déficit)</t>
  </si>
  <si>
    <t>La Puisaye</t>
  </si>
  <si>
    <t>21 au 26 sept. 2025</t>
  </si>
  <si>
    <t>Lyon</t>
  </si>
  <si>
    <t>24 au 26 mars 2026</t>
  </si>
  <si>
    <t>Jouarre</t>
  </si>
  <si>
    <t>14 au 15 Avril 2026</t>
  </si>
  <si>
    <t>Luxembourg</t>
  </si>
  <si>
    <t>3 au 8 mai 2026</t>
  </si>
  <si>
    <t>Itinérance Crozon</t>
  </si>
  <si>
    <t xml:space="preserve"> Juin 2026</t>
  </si>
  <si>
    <t>Le chocolat</t>
  </si>
  <si>
    <t>Cognacq jay</t>
  </si>
  <si>
    <t>Mont de Piété</t>
  </si>
  <si>
    <t>Bonne Nouvelle</t>
  </si>
  <si>
    <t>Andrée Citroen</t>
  </si>
  <si>
    <t>Montfort L'Amaury</t>
  </si>
  <si>
    <t>Cergy Pontoise</t>
  </si>
  <si>
    <t>Rambouillet</t>
  </si>
  <si>
    <t>Villeconin</t>
  </si>
  <si>
    <t>Audax 23 100k</t>
  </si>
  <si>
    <t>Audax 24</t>
  </si>
  <si>
    <t>Audax 25</t>
  </si>
  <si>
    <t>Audax 26</t>
  </si>
  <si>
    <t>10 ans du club</t>
  </si>
  <si>
    <t>10 abonnements</t>
  </si>
  <si>
    <t>10 vendus</t>
  </si>
  <si>
    <t>30 vendus</t>
  </si>
  <si>
    <t>La vallée de l'Eure</t>
  </si>
  <si>
    <t>Jeune</t>
  </si>
  <si>
    <t>PV</t>
  </si>
  <si>
    <t>Coût</t>
  </si>
  <si>
    <t>Inclut dans Séjour et ParPat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</si>
</sst>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3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Aptos Narrow"/>
      <family val="2"/>
      <scheme val="minor"/>
    </font>
    <font>
      <b/>
      <sz val="16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color theme="3" tint="0.249977111117893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1" fontId="0" fillId="0" borderId="0" xfId="0" applyNumberFormat="1"/>
    <xf numFmtId="44" fontId="4" fillId="0" borderId="0" xfId="0" applyNumberFormat="1" applyFont="1" applyAlignment="1">
      <alignment horizontal="center"/>
    </xf>
    <xf numFmtId="44" fontId="0" fillId="0" borderId="0" xfId="0" applyNumberFormat="1"/>
    <xf numFmtId="44" fontId="6" fillId="0" borderId="0" xfId="0" applyNumberFormat="1" applyFont="1"/>
    <xf numFmtId="44" fontId="1" fillId="0" borderId="0" xfId="0" applyNumberFormat="1" applyFont="1"/>
    <xf numFmtId="1" fontId="2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1" fontId="5" fillId="0" borderId="0" xfId="0" applyNumberFormat="1" applyFont="1"/>
    <xf numFmtId="1" fontId="4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4" fontId="3" fillId="0" borderId="1" xfId="0" applyNumberFormat="1" applyFont="1" applyBorder="1" applyAlignment="1">
      <alignment horizontal="center"/>
    </xf>
    <xf numFmtId="44" fontId="3" fillId="0" borderId="0" xfId="0" applyNumberFormat="1" applyFont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1" fontId="3" fillId="0" borderId="10" xfId="0" applyNumberFormat="1" applyFont="1" applyBorder="1"/>
    <xf numFmtId="0" fontId="2" fillId="0" borderId="11" xfId="0" applyFont="1" applyBorder="1"/>
    <xf numFmtId="0" fontId="2" fillId="0" borderId="12" xfId="0" applyFont="1" applyBorder="1"/>
    <xf numFmtId="1" fontId="5" fillId="0" borderId="4" xfId="0" applyNumberFormat="1" applyFont="1" applyBorder="1"/>
    <xf numFmtId="0" fontId="7" fillId="0" borderId="8" xfId="0" applyFont="1" applyBorder="1"/>
    <xf numFmtId="0" fontId="7" fillId="0" borderId="0" xfId="0" applyFont="1"/>
    <xf numFmtId="1" fontId="8" fillId="0" borderId="1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9" fillId="0" borderId="0" xfId="0" applyFont="1"/>
    <xf numFmtId="44" fontId="9" fillId="0" borderId="0" xfId="0" applyNumberFormat="1" applyFont="1"/>
    <xf numFmtId="0" fontId="3" fillId="0" borderId="0" xfId="0" applyFont="1"/>
    <xf numFmtId="44" fontId="9" fillId="0" borderId="0" xfId="0" applyNumberFormat="1" applyFont="1" applyAlignment="1">
      <alignment horizontal="center"/>
    </xf>
    <xf numFmtId="0" fontId="10" fillId="0" borderId="0" xfId="0" applyFont="1"/>
    <xf numFmtId="44" fontId="10" fillId="0" borderId="0" xfId="0" applyNumberFormat="1" applyFont="1"/>
    <xf numFmtId="44" fontId="11" fillId="0" borderId="0" xfId="0" applyNumberFormat="1" applyFont="1"/>
    <xf numFmtId="0" fontId="12" fillId="0" borderId="0" xfId="0" applyFont="1"/>
    <xf numFmtId="0" fontId="10" fillId="0" borderId="0" xfId="0" applyFont="1" applyAlignment="1">
      <alignment horizontal="center"/>
    </xf>
    <xf numFmtId="164" fontId="9" fillId="0" borderId="0" xfId="0" applyNumberFormat="1" applyFont="1"/>
    <xf numFmtId="44" fontId="0" fillId="2" borderId="0" xfId="0" applyNumberFormat="1" applyFill="1"/>
    <xf numFmtId="1" fontId="1" fillId="0" borderId="9" xfId="0" applyNumberFormat="1" applyFont="1" applyBorder="1"/>
    <xf numFmtId="1" fontId="7" fillId="0" borderId="10" xfId="0" applyNumberFormat="1" applyFont="1" applyBorder="1"/>
    <xf numFmtId="1" fontId="3" fillId="0" borderId="9" xfId="0" applyNumberFormat="1" applyFont="1" applyBorder="1"/>
    <xf numFmtId="16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Recette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5F-486B-82A5-A3FAE33C642A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5F-486B-82A5-A3FAE33C642A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5F-486B-82A5-A3FAE33C642A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5F-486B-82A5-A3FAE33C642A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95F-486B-82A5-A3FAE33C642A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95F-486B-82A5-A3FAE33C642A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95F-486B-82A5-A3FAE33C642A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95F-486B-82A5-A3FAE33C642A}"/>
              </c:ext>
            </c:extLst>
          </c:dPt>
          <c:cat>
            <c:strRef>
              <c:f>Recap!$P$6:$P$13</c:f>
              <c:strCache>
                <c:ptCount val="8"/>
                <c:pt idx="0">
                  <c:v>ADHESIONS</c:v>
                </c:pt>
                <c:pt idx="1">
                  <c:v>SEJOURS</c:v>
                </c:pt>
                <c:pt idx="2">
                  <c:v>PAR/PAT</c:v>
                </c:pt>
                <c:pt idx="3">
                  <c:v>ANIMATIONS</c:v>
                </c:pt>
                <c:pt idx="4">
                  <c:v>FORMATIONS</c:v>
                </c:pt>
                <c:pt idx="5">
                  <c:v>FONCTIONNEMENT</c:v>
                </c:pt>
                <c:pt idx="6">
                  <c:v>COMMUNICATION</c:v>
                </c:pt>
                <c:pt idx="7">
                  <c:v>SUBVENTIONS</c:v>
                </c:pt>
              </c:strCache>
            </c:strRef>
          </c:cat>
          <c:val>
            <c:numRef>
              <c:f>Recap!$Q$6:$Q$13</c:f>
              <c:numCache>
                <c:formatCode>0</c:formatCode>
                <c:ptCount val="8"/>
                <c:pt idx="0">
                  <c:v>7420</c:v>
                </c:pt>
                <c:pt idx="1">
                  <c:v>61800</c:v>
                </c:pt>
                <c:pt idx="2">
                  <c:v>2260</c:v>
                </c:pt>
                <c:pt idx="3">
                  <c:v>9780</c:v>
                </c:pt>
                <c:pt idx="4">
                  <c:v>2692</c:v>
                </c:pt>
                <c:pt idx="5">
                  <c:v>400</c:v>
                </c:pt>
                <c:pt idx="6">
                  <c:v>500</c:v>
                </c:pt>
                <c:pt idx="7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9-4BF7-8D2E-7FCCB0554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215347</xdr:colOff>
      <xdr:row>2</xdr:row>
      <xdr:rowOff>1</xdr:rowOff>
    </xdr:from>
    <xdr:to>
      <xdr:col>13</xdr:col>
      <xdr:colOff>414130</xdr:colOff>
      <xdr:row>21</xdr:row>
      <xdr:rowOff>8284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EEAB51C-2B84-FB26-36A7-336C465A37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AD98D-03CD-49CE-BA79-380ED2BBBCDF}">
  <sheetPr>
    <pageSetUpPr fitToPage="1"/>
  </sheetPr>
  <dimension ref="B1:Q23"/>
  <sheetViews>
    <sheetView zoomScale="115" zoomScaleNormal="115" workbookViewId="0">
      <selection activeCell="O22" sqref="O22"/>
    </sheetView>
  </sheetViews>
  <sheetFormatPr baseColWidth="10" defaultRowHeight="15" x14ac:dyDescent="0.25"/>
  <cols>
    <col min="1" max="1" width="9" customWidth="1"/>
    <col min="2" max="2" width="5.7109375" customWidth="1"/>
    <col min="3" max="3" width="19.28515625" bestFit="1" customWidth="1"/>
    <col min="4" max="5" width="15.7109375" customWidth="1"/>
    <col min="6" max="6" width="4.140625" customWidth="1"/>
    <col min="15" max="15" width="18.140625" customWidth="1"/>
    <col min="16" max="16" width="18" bestFit="1" customWidth="1"/>
  </cols>
  <sheetData>
    <row r="1" spans="2:17" ht="33" customHeight="1" thickBot="1" x14ac:dyDescent="0.3"/>
    <row r="2" spans="2:17" ht="18.75" customHeight="1" thickBot="1" x14ac:dyDescent="0.35">
      <c r="D2" s="50" t="s">
        <v>9</v>
      </c>
      <c r="E2" s="51"/>
      <c r="F2" s="3"/>
    </row>
    <row r="3" spans="2:17" ht="18.75" customHeight="1" x14ac:dyDescent="0.25">
      <c r="D3" s="52" t="s">
        <v>2</v>
      </c>
      <c r="E3" s="54" t="s">
        <v>3</v>
      </c>
    </row>
    <row r="4" spans="2:17" ht="19.5" customHeight="1" thickBot="1" x14ac:dyDescent="0.3">
      <c r="D4" s="53"/>
      <c r="E4" s="55"/>
    </row>
    <row r="5" spans="2:17" s="1" customFormat="1" ht="18.75" x14ac:dyDescent="0.3">
      <c r="B5" s="20" t="s">
        <v>28</v>
      </c>
      <c r="C5" s="21"/>
      <c r="D5" s="48">
        <f>Adhesion!E17</f>
        <v>6120.6</v>
      </c>
      <c r="E5" s="46">
        <f>Adhesion!F17</f>
        <v>7420</v>
      </c>
      <c r="F5" s="11"/>
    </row>
    <row r="6" spans="2:17" ht="18.75" x14ac:dyDescent="0.3">
      <c r="B6" s="27"/>
      <c r="C6" s="28"/>
      <c r="D6" s="29"/>
      <c r="E6" s="47"/>
      <c r="F6" s="5"/>
      <c r="P6" t="str">
        <f>B5</f>
        <v>ADHESIONS</v>
      </c>
      <c r="Q6" s="5">
        <f>E5</f>
        <v>7420</v>
      </c>
    </row>
    <row r="7" spans="2:17" s="1" customFormat="1" ht="18.75" x14ac:dyDescent="0.3">
      <c r="B7" s="22" t="s">
        <v>25</v>
      </c>
      <c r="D7" s="23">
        <f>Sejour!E17</f>
        <v>61800</v>
      </c>
      <c r="E7" s="23">
        <f>Sejour!F17</f>
        <v>61800</v>
      </c>
      <c r="F7" s="12"/>
      <c r="P7" s="1" t="str">
        <f>B7</f>
        <v>SEJOURS</v>
      </c>
      <c r="Q7" s="11">
        <f>E7</f>
        <v>61800</v>
      </c>
    </row>
    <row r="8" spans="2:17" ht="18.75" x14ac:dyDescent="0.3">
      <c r="B8" s="27"/>
      <c r="C8" s="28"/>
      <c r="D8" s="29"/>
      <c r="E8" s="29"/>
      <c r="F8" s="14"/>
      <c r="P8" t="str">
        <f>B9</f>
        <v>PAR/PAT</v>
      </c>
      <c r="Q8" s="5">
        <f>E9</f>
        <v>2260</v>
      </c>
    </row>
    <row r="9" spans="2:17" ht="18.75" x14ac:dyDescent="0.3">
      <c r="B9" s="22" t="s">
        <v>0</v>
      </c>
      <c r="C9" s="1"/>
      <c r="D9" s="23">
        <f>PARPAT!D29</f>
        <v>2035</v>
      </c>
      <c r="E9" s="23">
        <f>PARPAT!E29</f>
        <v>2260</v>
      </c>
      <c r="F9" s="12"/>
      <c r="P9" t="str">
        <f>B11</f>
        <v>ANIMATIONS</v>
      </c>
      <c r="Q9" s="5">
        <f>E11</f>
        <v>9780</v>
      </c>
    </row>
    <row r="10" spans="2:17" ht="18.75" x14ac:dyDescent="0.3">
      <c r="B10" s="27"/>
      <c r="C10" s="28"/>
      <c r="D10" s="29"/>
      <c r="E10" s="29"/>
      <c r="F10" s="14"/>
      <c r="P10" t="str">
        <f>B13</f>
        <v>FORMATIONS</v>
      </c>
      <c r="Q10" s="5">
        <f>E13</f>
        <v>2692</v>
      </c>
    </row>
    <row r="11" spans="2:17" ht="18.75" x14ac:dyDescent="0.3">
      <c r="B11" s="22" t="s">
        <v>6</v>
      </c>
      <c r="C11" s="1"/>
      <c r="D11" s="23">
        <f>Animation!E47</f>
        <v>13225</v>
      </c>
      <c r="E11" s="23">
        <f>Animation!F47</f>
        <v>9780</v>
      </c>
      <c r="F11" s="12"/>
      <c r="P11" t="str">
        <f>B15</f>
        <v>FONCTIONNEMENT</v>
      </c>
      <c r="Q11" s="5">
        <f>E15</f>
        <v>400</v>
      </c>
    </row>
    <row r="12" spans="2:17" ht="18.75" x14ac:dyDescent="0.3">
      <c r="B12" s="27"/>
      <c r="C12" s="28"/>
      <c r="D12" s="29"/>
      <c r="E12" s="29"/>
      <c r="F12" s="14"/>
      <c r="P12" t="str">
        <f>B17</f>
        <v>COMMUNICATION</v>
      </c>
      <c r="Q12" s="5">
        <f>E17</f>
        <v>500</v>
      </c>
    </row>
    <row r="13" spans="2:17" ht="18.75" x14ac:dyDescent="0.3">
      <c r="B13" s="22" t="s">
        <v>7</v>
      </c>
      <c r="C13" s="1"/>
      <c r="D13" s="23">
        <f>Formation!E21</f>
        <v>4820</v>
      </c>
      <c r="E13" s="23">
        <f>Formation!F21</f>
        <v>2692</v>
      </c>
      <c r="F13" s="12"/>
      <c r="P13" t="str">
        <f>B19</f>
        <v>SUBVENTIONS</v>
      </c>
      <c r="Q13" s="5">
        <f>E19</f>
        <v>500</v>
      </c>
    </row>
    <row r="14" spans="2:17" ht="18.75" x14ac:dyDescent="0.3">
      <c r="B14" s="27"/>
      <c r="C14" s="28"/>
      <c r="D14" s="29"/>
      <c r="E14" s="29"/>
      <c r="F14" s="14"/>
    </row>
    <row r="15" spans="2:17" ht="18.75" x14ac:dyDescent="0.3">
      <c r="B15" s="22" t="s">
        <v>1</v>
      </c>
      <c r="C15" s="1"/>
      <c r="D15" s="23">
        <f>Fonctionnement!E25</f>
        <v>1310</v>
      </c>
      <c r="E15" s="23">
        <f>Fonctionnement!F25</f>
        <v>400</v>
      </c>
      <c r="F15" s="12"/>
    </row>
    <row r="16" spans="2:17" ht="18.75" x14ac:dyDescent="0.3">
      <c r="B16" s="27"/>
      <c r="C16" s="28"/>
      <c r="D16" s="29"/>
      <c r="E16" s="29"/>
      <c r="F16" s="14"/>
    </row>
    <row r="17" spans="2:6" s="1" customFormat="1" ht="18.75" x14ac:dyDescent="0.3">
      <c r="B17" s="22" t="s">
        <v>65</v>
      </c>
      <c r="D17" s="23">
        <f>Communications!E17</f>
        <v>468.5</v>
      </c>
      <c r="E17" s="23">
        <f>Communications!F17</f>
        <v>500</v>
      </c>
      <c r="F17" s="12"/>
    </row>
    <row r="18" spans="2:6" ht="18.75" x14ac:dyDescent="0.3">
      <c r="B18" s="27"/>
      <c r="C18" s="28"/>
      <c r="D18" s="29"/>
      <c r="E18" s="29"/>
      <c r="F18" s="14"/>
    </row>
    <row r="19" spans="2:6" s="1" customFormat="1" ht="18.75" x14ac:dyDescent="0.3">
      <c r="B19" s="22" t="s">
        <v>66</v>
      </c>
      <c r="D19" s="23">
        <f>Subvention!E9</f>
        <v>0</v>
      </c>
      <c r="E19" s="23">
        <f>Subvention!F9</f>
        <v>500</v>
      </c>
      <c r="F19" s="12"/>
    </row>
    <row r="20" spans="2:6" ht="19.5" thickBot="1" x14ac:dyDescent="0.35">
      <c r="B20" s="27"/>
      <c r="C20" s="28"/>
      <c r="D20" s="29"/>
      <c r="E20" s="29"/>
      <c r="F20" s="14"/>
    </row>
    <row r="21" spans="2:6" ht="21.75" thickBot="1" x14ac:dyDescent="0.4">
      <c r="B21" s="24" t="s">
        <v>4</v>
      </c>
      <c r="C21" s="25"/>
      <c r="D21" s="26">
        <f>SUM(D5:D20)</f>
        <v>89779.1</v>
      </c>
      <c r="E21" s="26">
        <f>SUM(E5:E20)</f>
        <v>85352</v>
      </c>
      <c r="F21" s="13"/>
    </row>
    <row r="22" spans="2:6" x14ac:dyDescent="0.25">
      <c r="D22" s="5"/>
      <c r="E22" s="5"/>
      <c r="F22" s="5"/>
    </row>
    <row r="23" spans="2:6" s="2" customFormat="1" ht="21" x14ac:dyDescent="0.35">
      <c r="B23" s="2" t="s">
        <v>76</v>
      </c>
      <c r="D23" s="10"/>
      <c r="E23" s="10">
        <f>E21-D21</f>
        <v>-4427.1000000000058</v>
      </c>
      <c r="F23" s="10"/>
    </row>
  </sheetData>
  <mergeCells count="3">
    <mergeCell ref="D2:E2"/>
    <mergeCell ref="D3:D4"/>
    <mergeCell ref="E3:E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horizontalDpi="4294967293" r:id="rId1"/>
  <headerFooter>
    <oddHeader>&amp;CBudget prévisionnel 2024-2025</oddHeader>
    <oddFooter>&amp;Rmise à jour du  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B3EFE-BF76-4A42-9FDB-C42DB3F1A2E0}">
  <sheetPr>
    <pageSetUpPr fitToPage="1"/>
  </sheetPr>
  <dimension ref="A1:G22"/>
  <sheetViews>
    <sheetView workbookViewId="0">
      <selection activeCell="H23" sqref="H23"/>
    </sheetView>
  </sheetViews>
  <sheetFormatPr baseColWidth="10" defaultRowHeight="15" x14ac:dyDescent="0.25"/>
  <cols>
    <col min="1" max="1" width="30.140625" bestFit="1" customWidth="1"/>
    <col min="2" max="2" width="40.7109375" bestFit="1" customWidth="1"/>
    <col min="3" max="3" width="3.28515625" customWidth="1"/>
    <col min="4" max="4" width="33.7109375" customWidth="1"/>
    <col min="5" max="5" width="16.28515625" customWidth="1"/>
  </cols>
  <sheetData>
    <row r="1" spans="1:5" x14ac:dyDescent="0.25">
      <c r="A1" t="s">
        <v>3</v>
      </c>
      <c r="D1" t="s">
        <v>2</v>
      </c>
    </row>
    <row r="2" spans="1:5" x14ac:dyDescent="0.25">
      <c r="A2" t="s">
        <v>93</v>
      </c>
      <c r="B2" t="s">
        <v>94</v>
      </c>
      <c r="D2" t="s">
        <v>93</v>
      </c>
      <c r="E2" t="s">
        <v>94</v>
      </c>
    </row>
    <row r="4" spans="1:5" x14ac:dyDescent="0.25">
      <c r="A4" t="s">
        <v>101</v>
      </c>
      <c r="B4" s="45">
        <f>Adhesion!F17</f>
        <v>7420</v>
      </c>
      <c r="D4" t="s">
        <v>106</v>
      </c>
      <c r="E4" s="7">
        <f>Fonctionnement!E11</f>
        <v>300</v>
      </c>
    </row>
    <row r="5" spans="1:5" x14ac:dyDescent="0.25">
      <c r="A5" t="s">
        <v>95</v>
      </c>
      <c r="D5" t="s">
        <v>120</v>
      </c>
    </row>
    <row r="6" spans="1:5" x14ac:dyDescent="0.25">
      <c r="A6" t="s">
        <v>96</v>
      </c>
      <c r="B6" s="7">
        <f>Subvention!F9+500</f>
        <v>1000</v>
      </c>
      <c r="D6" t="s">
        <v>107</v>
      </c>
      <c r="E6" s="7">
        <f>Fonctionnement!E25-Fonctionnement!E11-Fonctionnement!E15</f>
        <v>510</v>
      </c>
    </row>
    <row r="7" spans="1:5" x14ac:dyDescent="0.25">
      <c r="D7" t="s">
        <v>108</v>
      </c>
      <c r="E7" s="7">
        <f>Animation!E47+PARPAT!D29</f>
        <v>15260</v>
      </c>
    </row>
    <row r="8" spans="1:5" x14ac:dyDescent="0.25">
      <c r="A8" t="s">
        <v>97</v>
      </c>
      <c r="D8" t="s">
        <v>119</v>
      </c>
      <c r="E8" s="7">
        <f>Fonctionnement!E15</f>
        <v>500</v>
      </c>
    </row>
    <row r="9" spans="1:5" x14ac:dyDescent="0.25">
      <c r="A9" t="s">
        <v>98</v>
      </c>
      <c r="B9" s="45">
        <f>Formation!F21</f>
        <v>2692</v>
      </c>
      <c r="D9" t="s">
        <v>118</v>
      </c>
      <c r="E9" s="7">
        <f>Adhesion!E17</f>
        <v>6120.6</v>
      </c>
    </row>
    <row r="10" spans="1:5" x14ac:dyDescent="0.25">
      <c r="D10" t="s">
        <v>117</v>
      </c>
    </row>
    <row r="11" spans="1:5" x14ac:dyDescent="0.25">
      <c r="A11" t="s">
        <v>99</v>
      </c>
      <c r="B11" s="45">
        <f>Communications!F17+Fonctionnement!F5+Animation!F45+Animation!F31</f>
        <v>3000</v>
      </c>
      <c r="D11" t="s">
        <v>109</v>
      </c>
    </row>
    <row r="12" spans="1:5" x14ac:dyDescent="0.25">
      <c r="A12" t="s">
        <v>100</v>
      </c>
      <c r="B12" s="7">
        <f>Animation!F29+Animation!F27+Animation!F15+PARPAT!E15+PARPAT!E27+Sejour!F17-500</f>
        <v>70840</v>
      </c>
      <c r="D12" t="s">
        <v>110</v>
      </c>
    </row>
    <row r="13" spans="1:5" x14ac:dyDescent="0.25">
      <c r="A13" t="s">
        <v>102</v>
      </c>
      <c r="B13" s="45">
        <f>Fonctionnement!F21</f>
        <v>400</v>
      </c>
      <c r="D13" t="s">
        <v>116</v>
      </c>
    </row>
    <row r="14" spans="1:5" x14ac:dyDescent="0.25">
      <c r="A14" t="s">
        <v>103</v>
      </c>
      <c r="D14" t="s">
        <v>111</v>
      </c>
    </row>
    <row r="15" spans="1:5" x14ac:dyDescent="0.25">
      <c r="A15" t="s">
        <v>104</v>
      </c>
      <c r="D15" t="s">
        <v>112</v>
      </c>
    </row>
    <row r="16" spans="1:5" x14ac:dyDescent="0.25">
      <c r="A16" t="s">
        <v>105</v>
      </c>
      <c r="D16" t="s">
        <v>113</v>
      </c>
    </row>
    <row r="17" spans="1:7" x14ac:dyDescent="0.25">
      <c r="D17" t="s">
        <v>114</v>
      </c>
      <c r="E17" s="7">
        <f>Sejour!E17</f>
        <v>61800</v>
      </c>
    </row>
    <row r="18" spans="1:7" x14ac:dyDescent="0.25">
      <c r="D18" t="s">
        <v>121</v>
      </c>
      <c r="E18" s="7">
        <f>Communications!E17</f>
        <v>468.5</v>
      </c>
    </row>
    <row r="19" spans="1:7" x14ac:dyDescent="0.25">
      <c r="D19" t="s">
        <v>122</v>
      </c>
      <c r="E19" s="7">
        <f>Formation!E21</f>
        <v>4820</v>
      </c>
    </row>
    <row r="20" spans="1:7" x14ac:dyDescent="0.25">
      <c r="D20" t="s">
        <v>123</v>
      </c>
      <c r="E20" s="7">
        <v>-4117.1000000000004</v>
      </c>
      <c r="G20" s="7"/>
    </row>
    <row r="22" spans="1:7" x14ac:dyDescent="0.25">
      <c r="A22" t="s">
        <v>115</v>
      </c>
      <c r="B22" s="7">
        <f>SUM(B4:B20)</f>
        <v>85352</v>
      </c>
      <c r="D22" t="s">
        <v>115</v>
      </c>
      <c r="E22" s="7">
        <f>SUM(E4:E20)</f>
        <v>85662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D11F1-397B-44BD-BA7B-7C4086C929AA}">
  <sheetPr>
    <pageSetUpPr fitToPage="1"/>
  </sheetPr>
  <dimension ref="B1:G26"/>
  <sheetViews>
    <sheetView workbookViewId="0">
      <selection activeCell="K17" sqref="K17"/>
    </sheetView>
  </sheetViews>
  <sheetFormatPr baseColWidth="10" defaultRowHeight="15" x14ac:dyDescent="0.25"/>
  <cols>
    <col min="1" max="1" width="7.140625" customWidth="1"/>
    <col min="2" max="2" width="21.28515625" customWidth="1"/>
    <col min="3" max="3" width="11.7109375" bestFit="1" customWidth="1"/>
    <col min="5" max="6" width="15.7109375" customWidth="1"/>
  </cols>
  <sheetData>
    <row r="1" spans="2:7" ht="31.9" customHeight="1" x14ac:dyDescent="0.25"/>
    <row r="2" spans="2:7" ht="18.75" x14ac:dyDescent="0.3">
      <c r="B2" s="56" t="s">
        <v>29</v>
      </c>
      <c r="C2" s="56" t="s">
        <v>30</v>
      </c>
      <c r="D2" s="1"/>
      <c r="E2" s="58" t="s">
        <v>22</v>
      </c>
      <c r="F2" s="58"/>
      <c r="G2" s="3"/>
    </row>
    <row r="3" spans="2:7" ht="18.75" x14ac:dyDescent="0.3">
      <c r="B3" s="57"/>
      <c r="C3" s="57"/>
      <c r="D3" s="1"/>
      <c r="E3" s="16" t="s">
        <v>2</v>
      </c>
      <c r="F3" s="16" t="s">
        <v>3</v>
      </c>
    </row>
    <row r="4" spans="2:7" ht="18.75" x14ac:dyDescent="0.3">
      <c r="B4" s="1"/>
      <c r="C4" s="1"/>
      <c r="D4" s="1"/>
      <c r="E4" s="15"/>
      <c r="F4" s="15"/>
    </row>
    <row r="5" spans="2:7" ht="18.75" x14ac:dyDescent="0.3">
      <c r="B5" s="17" t="s">
        <v>31</v>
      </c>
      <c r="C5" s="17">
        <v>180</v>
      </c>
      <c r="D5" s="1"/>
      <c r="E5" s="18">
        <f>C5*C20</f>
        <v>5553</v>
      </c>
      <c r="F5" s="18">
        <f>C5*D20</f>
        <v>7200</v>
      </c>
      <c r="G5" s="4"/>
    </row>
    <row r="6" spans="2:7" ht="18.75" x14ac:dyDescent="0.3">
      <c r="B6" s="1"/>
      <c r="C6" s="1"/>
      <c r="D6" s="1"/>
      <c r="E6" s="19"/>
      <c r="F6" s="19"/>
      <c r="G6" s="4"/>
    </row>
    <row r="7" spans="2:7" ht="18.75" x14ac:dyDescent="0.3">
      <c r="B7" s="17" t="s">
        <v>34</v>
      </c>
      <c r="C7" s="17">
        <v>10</v>
      </c>
      <c r="D7" s="1"/>
      <c r="E7" s="18">
        <v>0</v>
      </c>
      <c r="F7" s="18">
        <f>C7*D21</f>
        <v>200</v>
      </c>
      <c r="G7" s="4"/>
    </row>
    <row r="8" spans="2:7" ht="18.75" x14ac:dyDescent="0.3">
      <c r="B8" s="1"/>
      <c r="C8" s="1"/>
      <c r="D8" s="1"/>
      <c r="E8" s="19"/>
      <c r="F8" s="19"/>
      <c r="G8" s="4"/>
    </row>
    <row r="9" spans="2:7" ht="18.75" x14ac:dyDescent="0.3">
      <c r="B9" s="17" t="s">
        <v>84</v>
      </c>
      <c r="C9" s="17">
        <v>16</v>
      </c>
      <c r="D9" s="1"/>
      <c r="E9" s="18">
        <f>C9*C20</f>
        <v>493.6</v>
      </c>
      <c r="F9" s="18">
        <f>C9*C22</f>
        <v>0</v>
      </c>
      <c r="G9" s="4"/>
    </row>
    <row r="10" spans="2:7" ht="18.75" x14ac:dyDescent="0.3">
      <c r="B10" s="1"/>
      <c r="C10" s="1"/>
      <c r="D10" s="1"/>
      <c r="E10" s="19"/>
      <c r="F10" s="19"/>
      <c r="G10" s="4"/>
    </row>
    <row r="11" spans="2:7" ht="18.75" x14ac:dyDescent="0.3">
      <c r="B11" s="17" t="s">
        <v>152</v>
      </c>
      <c r="C11" s="17">
        <v>1</v>
      </c>
      <c r="D11" s="1"/>
      <c r="E11" s="18">
        <f>C11*C26</f>
        <v>14</v>
      </c>
      <c r="F11" s="18">
        <f>C11*D26</f>
        <v>20</v>
      </c>
      <c r="G11" s="4"/>
    </row>
    <row r="12" spans="2:7" ht="18.75" x14ac:dyDescent="0.3">
      <c r="B12" s="1"/>
      <c r="C12" s="1"/>
      <c r="D12" s="1"/>
      <c r="E12" s="19"/>
      <c r="F12" s="19"/>
      <c r="G12" s="4"/>
    </row>
    <row r="13" spans="2:7" ht="18.75" x14ac:dyDescent="0.3">
      <c r="B13" s="17" t="s">
        <v>36</v>
      </c>
      <c r="C13" s="17"/>
      <c r="D13" s="1"/>
      <c r="E13" s="18">
        <v>60</v>
      </c>
      <c r="F13" s="18"/>
      <c r="G13" s="4"/>
    </row>
    <row r="14" spans="2:7" ht="18.75" x14ac:dyDescent="0.3">
      <c r="B14" s="1"/>
      <c r="C14" s="1"/>
      <c r="D14" s="1"/>
      <c r="E14" s="19"/>
      <c r="F14" s="19"/>
      <c r="G14" s="4"/>
    </row>
    <row r="15" spans="2:7" ht="18.75" x14ac:dyDescent="0.3">
      <c r="B15" s="17" t="s">
        <v>80</v>
      </c>
      <c r="C15" s="17"/>
      <c r="D15" s="1"/>
      <c r="E15" s="18"/>
      <c r="F15" s="18"/>
      <c r="G15" s="4"/>
    </row>
    <row r="16" spans="2:7" ht="18.75" x14ac:dyDescent="0.3">
      <c r="B16" s="1"/>
      <c r="C16" s="1"/>
      <c r="D16" s="1"/>
      <c r="E16" s="19"/>
      <c r="F16" s="19"/>
      <c r="G16" s="4"/>
    </row>
    <row r="17" spans="2:7" s="42" customFormat="1" ht="18.75" x14ac:dyDescent="0.3">
      <c r="B17" s="39" t="s">
        <v>24</v>
      </c>
      <c r="C17" s="39"/>
      <c r="D17" s="39"/>
      <c r="E17" s="40">
        <f>SUM(E5:E16)</f>
        <v>6120.6</v>
      </c>
      <c r="F17" s="40">
        <f>SUM(F5:F16)</f>
        <v>7420</v>
      </c>
      <c r="G17" s="41"/>
    </row>
    <row r="19" spans="2:7" x14ac:dyDescent="0.25">
      <c r="B19" t="s">
        <v>32</v>
      </c>
      <c r="C19" t="s">
        <v>154</v>
      </c>
      <c r="D19" t="s">
        <v>153</v>
      </c>
    </row>
    <row r="20" spans="2:7" x14ac:dyDescent="0.25">
      <c r="B20" t="s">
        <v>33</v>
      </c>
      <c r="C20" s="7">
        <v>30.85</v>
      </c>
      <c r="D20" s="49">
        <v>40</v>
      </c>
    </row>
    <row r="21" spans="2:7" x14ac:dyDescent="0.25">
      <c r="B21" t="s">
        <v>34</v>
      </c>
      <c r="C21" s="7">
        <v>0</v>
      </c>
      <c r="D21" s="49">
        <v>20</v>
      </c>
    </row>
    <row r="22" spans="2:7" x14ac:dyDescent="0.25">
      <c r="B22" t="s">
        <v>35</v>
      </c>
      <c r="C22" s="7">
        <v>0</v>
      </c>
      <c r="D22" s="49">
        <v>0</v>
      </c>
    </row>
    <row r="23" spans="2:7" x14ac:dyDescent="0.25">
      <c r="B23" t="s">
        <v>81</v>
      </c>
      <c r="C23" s="7">
        <v>2.5</v>
      </c>
      <c r="D23" s="49">
        <v>3</v>
      </c>
    </row>
    <row r="24" spans="2:7" x14ac:dyDescent="0.25">
      <c r="B24" t="s">
        <v>82</v>
      </c>
      <c r="C24" s="7">
        <v>4</v>
      </c>
      <c r="D24" s="49">
        <v>5</v>
      </c>
    </row>
    <row r="25" spans="2:7" x14ac:dyDescent="0.25">
      <c r="B25" t="s">
        <v>83</v>
      </c>
      <c r="C25" s="7">
        <v>8</v>
      </c>
      <c r="D25" s="49">
        <v>9</v>
      </c>
    </row>
    <row r="26" spans="2:7" x14ac:dyDescent="0.25">
      <c r="B26" t="s">
        <v>152</v>
      </c>
      <c r="C26" s="7">
        <v>14</v>
      </c>
      <c r="D26" s="49">
        <v>20</v>
      </c>
    </row>
  </sheetData>
  <mergeCells count="3">
    <mergeCell ref="B2:B3"/>
    <mergeCell ref="C2:C3"/>
    <mergeCell ref="E2:F2"/>
  </mergeCells>
  <pageMargins left="0.70866141732283472" right="0.70866141732283472" top="0.74803149606299213" bottom="0.74803149606299213" header="0.31496062992125984" footer="0.31496062992125984"/>
  <pageSetup paperSize="9" scale="62" orientation="landscape" horizontalDpi="4294967293" verticalDpi="0" r:id="rId1"/>
  <headerFooter>
    <oddHeader>&amp;C&amp;A</oddHead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E07A4-4FF6-447A-879F-275B882BBC75}">
  <sheetPr>
    <pageSetUpPr fitToPage="1"/>
  </sheetPr>
  <dimension ref="B1:M17"/>
  <sheetViews>
    <sheetView topLeftCell="A4" workbookViewId="0">
      <selection activeCell="N9" sqref="N9"/>
    </sheetView>
  </sheetViews>
  <sheetFormatPr baseColWidth="10" defaultRowHeight="15" x14ac:dyDescent="0.25"/>
  <cols>
    <col min="1" max="1" width="6.85546875" customWidth="1"/>
    <col min="2" max="2" width="22.28515625" customWidth="1"/>
    <col min="3" max="3" width="23.140625" bestFit="1" customWidth="1"/>
    <col min="4" max="4" width="4.28515625" customWidth="1"/>
    <col min="5" max="6" width="16" bestFit="1" customWidth="1"/>
    <col min="7" max="7" width="4.28515625" customWidth="1"/>
    <col min="8" max="9" width="12.7109375" customWidth="1"/>
  </cols>
  <sheetData>
    <row r="1" spans="2:13" ht="33" customHeight="1" x14ac:dyDescent="0.25"/>
    <row r="2" spans="2:13" ht="18.75" x14ac:dyDescent="0.3">
      <c r="B2" s="56" t="s">
        <v>86</v>
      </c>
      <c r="C2" s="56" t="s">
        <v>23</v>
      </c>
      <c r="D2" s="1"/>
      <c r="E2" s="58" t="s">
        <v>22</v>
      </c>
      <c r="F2" s="58"/>
      <c r="G2" s="3"/>
      <c r="H2" s="59" t="s">
        <v>85</v>
      </c>
      <c r="I2" s="59"/>
    </row>
    <row r="3" spans="2:13" ht="30.75" x14ac:dyDescent="0.3">
      <c r="B3" s="57"/>
      <c r="C3" s="57"/>
      <c r="D3" s="1"/>
      <c r="E3" s="32" t="s">
        <v>2</v>
      </c>
      <c r="F3" s="32" t="s">
        <v>3</v>
      </c>
      <c r="H3" s="34" t="s">
        <v>90</v>
      </c>
      <c r="I3" s="31" t="s">
        <v>88</v>
      </c>
    </row>
    <row r="4" spans="2:13" ht="18.75" x14ac:dyDescent="0.3">
      <c r="B4" s="1"/>
      <c r="C4" s="1"/>
      <c r="D4" s="1"/>
      <c r="E4" s="15"/>
      <c r="F4" s="15"/>
      <c r="H4" s="3"/>
    </row>
    <row r="5" spans="2:13" ht="18.75" x14ac:dyDescent="0.3">
      <c r="B5" s="17" t="s">
        <v>124</v>
      </c>
      <c r="C5" s="17" t="s">
        <v>125</v>
      </c>
      <c r="D5" s="1"/>
      <c r="E5" s="18">
        <f>H5*I5</f>
        <v>18600</v>
      </c>
      <c r="F5" s="18">
        <f>E5</f>
        <v>18600</v>
      </c>
      <c r="G5" s="4"/>
      <c r="H5" s="3">
        <v>31</v>
      </c>
      <c r="I5" s="7">
        <v>600</v>
      </c>
    </row>
    <row r="6" spans="2:13" ht="18.75" x14ac:dyDescent="0.3">
      <c r="B6" s="1"/>
      <c r="C6" s="1"/>
      <c r="D6" s="1"/>
      <c r="E6" s="19"/>
      <c r="F6" s="19"/>
      <c r="G6" s="4"/>
      <c r="H6" s="3"/>
      <c r="I6" s="7"/>
    </row>
    <row r="7" spans="2:13" ht="18.75" x14ac:dyDescent="0.3">
      <c r="B7" s="17" t="s">
        <v>126</v>
      </c>
      <c r="C7" s="17" t="s">
        <v>127</v>
      </c>
      <c r="D7" s="1"/>
      <c r="E7" s="18">
        <f>H7*I7</f>
        <v>8400</v>
      </c>
      <c r="F7" s="18">
        <f>E7</f>
        <v>8400</v>
      </c>
      <c r="G7" s="4"/>
      <c r="H7" s="3">
        <v>24</v>
      </c>
      <c r="I7" s="7">
        <v>350</v>
      </c>
    </row>
    <row r="8" spans="2:13" ht="18.75" x14ac:dyDescent="0.3">
      <c r="B8" s="1"/>
      <c r="C8" s="1"/>
      <c r="D8" s="1"/>
      <c r="E8" s="19"/>
      <c r="F8" s="19"/>
      <c r="G8" s="4"/>
      <c r="H8" s="3"/>
      <c r="I8" s="7"/>
    </row>
    <row r="9" spans="2:13" ht="18.75" x14ac:dyDescent="0.3">
      <c r="B9" s="17" t="s">
        <v>128</v>
      </c>
      <c r="C9" s="17" t="s">
        <v>129</v>
      </c>
      <c r="D9" s="1"/>
      <c r="E9" s="18">
        <f>H9*I9</f>
        <v>6000</v>
      </c>
      <c r="F9" s="18">
        <f>E9</f>
        <v>6000</v>
      </c>
      <c r="G9" s="4"/>
      <c r="H9" s="3">
        <v>24</v>
      </c>
      <c r="I9" s="7">
        <v>250</v>
      </c>
    </row>
    <row r="10" spans="2:13" ht="18.75" x14ac:dyDescent="0.3">
      <c r="B10" s="1"/>
      <c r="C10" s="1"/>
      <c r="D10" s="1"/>
      <c r="E10" s="19"/>
      <c r="F10" s="19"/>
      <c r="G10" s="4"/>
      <c r="H10" s="3"/>
      <c r="I10" s="7"/>
    </row>
    <row r="11" spans="2:13" ht="18.75" x14ac:dyDescent="0.3">
      <c r="B11" s="17" t="s">
        <v>130</v>
      </c>
      <c r="C11" s="17" t="s">
        <v>131</v>
      </c>
      <c r="D11" s="1"/>
      <c r="E11" s="18">
        <f>H11*I11</f>
        <v>21600</v>
      </c>
      <c r="F11" s="18">
        <f>E11</f>
        <v>21600</v>
      </c>
      <c r="G11" s="4"/>
      <c r="H11" s="3">
        <v>24</v>
      </c>
      <c r="I11" s="7">
        <v>900</v>
      </c>
      <c r="M11" s="30"/>
    </row>
    <row r="12" spans="2:13" ht="18.75" x14ac:dyDescent="0.3">
      <c r="B12" s="1"/>
      <c r="C12" s="1"/>
      <c r="D12" s="1"/>
      <c r="E12" s="19"/>
      <c r="F12" s="19"/>
      <c r="G12" s="4"/>
      <c r="H12" s="3"/>
      <c r="I12" s="7"/>
    </row>
    <row r="13" spans="2:13" ht="18.75" x14ac:dyDescent="0.3">
      <c r="B13" s="17" t="s">
        <v>132</v>
      </c>
      <c r="C13" s="17" t="s">
        <v>133</v>
      </c>
      <c r="D13" s="1"/>
      <c r="E13" s="18">
        <f>H13*I13</f>
        <v>7200</v>
      </c>
      <c r="F13" s="18">
        <f>E13</f>
        <v>7200</v>
      </c>
      <c r="G13" s="4"/>
      <c r="H13" s="3">
        <v>12</v>
      </c>
      <c r="I13" s="7">
        <v>600</v>
      </c>
    </row>
    <row r="14" spans="2:13" ht="18.75" x14ac:dyDescent="0.3">
      <c r="B14" s="1"/>
      <c r="C14" s="1"/>
      <c r="D14" s="1"/>
      <c r="E14" s="19"/>
      <c r="F14" s="19"/>
      <c r="G14" s="4"/>
      <c r="H14" s="3"/>
      <c r="I14" s="7"/>
    </row>
    <row r="15" spans="2:13" ht="18.75" x14ac:dyDescent="0.3">
      <c r="B15" s="17"/>
      <c r="C15" s="17"/>
      <c r="D15" s="1"/>
      <c r="E15" s="18">
        <f>H15*I15</f>
        <v>0</v>
      </c>
      <c r="F15" s="18">
        <f>E15</f>
        <v>0</v>
      </c>
      <c r="G15" s="4"/>
      <c r="H15" s="3"/>
      <c r="I15" s="7"/>
    </row>
    <row r="16" spans="2:13" ht="18.75" x14ac:dyDescent="0.3">
      <c r="B16" s="1"/>
      <c r="C16" s="1"/>
      <c r="D16" s="1"/>
      <c r="E16" s="19"/>
      <c r="F16" s="19"/>
      <c r="G16" s="4"/>
      <c r="H16" s="3"/>
      <c r="I16" s="7"/>
    </row>
    <row r="17" spans="2:8" s="39" customFormat="1" ht="18.75" x14ac:dyDescent="0.3">
      <c r="B17" s="39" t="s">
        <v>24</v>
      </c>
      <c r="E17" s="40">
        <f>SUM(E5:E16)</f>
        <v>61800</v>
      </c>
      <c r="F17" s="40">
        <f>SUM(F5:F16)</f>
        <v>61800</v>
      </c>
      <c r="G17" s="40"/>
      <c r="H17" s="43">
        <f>SUM(H5:H16)</f>
        <v>115</v>
      </c>
    </row>
  </sheetData>
  <mergeCells count="4">
    <mergeCell ref="B2:B3"/>
    <mergeCell ref="C2:C3"/>
    <mergeCell ref="E2:F2"/>
    <mergeCell ref="H2:I2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4294967293" verticalDpi="0" r:id="rId1"/>
  <headerFooter>
    <oddHeader>&amp;C&amp;A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419A3-613D-471F-AE30-C5B6DDD10BAA}">
  <sheetPr>
    <pageSetUpPr fitToPage="1"/>
  </sheetPr>
  <dimension ref="B1:H29"/>
  <sheetViews>
    <sheetView topLeftCell="A4" workbookViewId="0">
      <selection activeCell="K23" sqref="K23"/>
    </sheetView>
  </sheetViews>
  <sheetFormatPr baseColWidth="10" defaultRowHeight="15" x14ac:dyDescent="0.25"/>
  <cols>
    <col min="2" max="2" width="35.42578125" bestFit="1" customWidth="1"/>
    <col min="3" max="3" width="4.28515625" customWidth="1"/>
    <col min="4" max="5" width="14.5703125" bestFit="1" customWidth="1"/>
    <col min="6" max="6" width="5.28515625" customWidth="1"/>
    <col min="8" max="8" width="12" customWidth="1"/>
  </cols>
  <sheetData>
    <row r="1" spans="2:8" ht="29.45" customHeight="1" x14ac:dyDescent="0.25"/>
    <row r="2" spans="2:8" ht="18.75" x14ac:dyDescent="0.3">
      <c r="B2" s="56" t="s">
        <v>0</v>
      </c>
      <c r="C2" s="1"/>
      <c r="D2" s="58" t="s">
        <v>22</v>
      </c>
      <c r="E2" s="58"/>
      <c r="F2" s="3"/>
      <c r="G2" s="60" t="s">
        <v>85</v>
      </c>
      <c r="H2" s="60"/>
    </row>
    <row r="3" spans="2:8" ht="30" x14ac:dyDescent="0.3">
      <c r="B3" s="57"/>
      <c r="C3" s="1"/>
      <c r="D3" s="32" t="s">
        <v>2</v>
      </c>
      <c r="E3" s="32" t="s">
        <v>3</v>
      </c>
      <c r="G3" s="33" t="s">
        <v>87</v>
      </c>
      <c r="H3" s="34" t="s">
        <v>88</v>
      </c>
    </row>
    <row r="4" spans="2:8" ht="18.75" x14ac:dyDescent="0.3">
      <c r="B4" s="1"/>
      <c r="C4" s="1"/>
      <c r="D4" s="15"/>
      <c r="E4" s="15"/>
      <c r="H4" s="30"/>
    </row>
    <row r="5" spans="2:8" ht="18.75" x14ac:dyDescent="0.3">
      <c r="B5" s="17" t="s">
        <v>134</v>
      </c>
      <c r="C5" s="1"/>
      <c r="D5" s="18">
        <f>E5-G5</f>
        <v>150</v>
      </c>
      <c r="E5" s="18">
        <f>G5*H5</f>
        <v>180</v>
      </c>
      <c r="F5" s="4"/>
      <c r="G5" s="3">
        <v>30</v>
      </c>
      <c r="H5" s="3">
        <v>6</v>
      </c>
    </row>
    <row r="6" spans="2:8" ht="18.75" x14ac:dyDescent="0.3">
      <c r="B6" s="1"/>
      <c r="C6" s="1"/>
      <c r="D6" s="19"/>
      <c r="E6" s="19"/>
      <c r="F6" s="4"/>
      <c r="G6" s="3"/>
      <c r="H6" s="3"/>
    </row>
    <row r="7" spans="2:8" ht="18.75" x14ac:dyDescent="0.3">
      <c r="B7" s="17" t="s">
        <v>135</v>
      </c>
      <c r="C7" s="1"/>
      <c r="D7" s="18">
        <f>E7-G7</f>
        <v>150</v>
      </c>
      <c r="E7" s="18">
        <f>G7*H7</f>
        <v>180</v>
      </c>
      <c r="F7" s="4"/>
      <c r="G7" s="3">
        <v>30</v>
      </c>
      <c r="H7" s="3">
        <v>6</v>
      </c>
    </row>
    <row r="8" spans="2:8" ht="18.75" x14ac:dyDescent="0.3">
      <c r="B8" s="1"/>
      <c r="C8" s="1"/>
      <c r="D8" s="19"/>
      <c r="E8" s="19"/>
      <c r="F8" s="4"/>
      <c r="G8" s="3"/>
      <c r="H8" s="3"/>
    </row>
    <row r="9" spans="2:8" ht="18.75" x14ac:dyDescent="0.3">
      <c r="B9" s="17" t="s">
        <v>136</v>
      </c>
      <c r="C9" s="1"/>
      <c r="D9" s="18">
        <f>E9-G9</f>
        <v>320</v>
      </c>
      <c r="E9" s="18">
        <f>G9*H9</f>
        <v>340</v>
      </c>
      <c r="F9" s="4"/>
      <c r="G9" s="3">
        <v>20</v>
      </c>
      <c r="H9" s="3">
        <v>17</v>
      </c>
    </row>
    <row r="10" spans="2:8" ht="18.75" x14ac:dyDescent="0.3">
      <c r="B10" s="1"/>
      <c r="C10" s="1"/>
      <c r="D10" s="19"/>
      <c r="E10" s="19"/>
      <c r="F10" s="4"/>
      <c r="G10" s="3"/>
      <c r="H10" s="3"/>
    </row>
    <row r="11" spans="2:8" ht="18.75" x14ac:dyDescent="0.3">
      <c r="B11" s="17" t="s">
        <v>137</v>
      </c>
      <c r="C11" s="1"/>
      <c r="D11" s="18">
        <f>E11-G11</f>
        <v>0</v>
      </c>
      <c r="E11" s="18">
        <f>G11*H11</f>
        <v>0</v>
      </c>
      <c r="F11" s="4"/>
      <c r="G11" s="3">
        <v>0</v>
      </c>
      <c r="H11" s="3">
        <v>0</v>
      </c>
    </row>
    <row r="12" spans="2:8" ht="18.75" x14ac:dyDescent="0.3">
      <c r="B12" s="1"/>
      <c r="C12" s="1"/>
      <c r="D12" s="19"/>
      <c r="E12" s="19"/>
      <c r="F12" s="4"/>
      <c r="G12" s="3"/>
      <c r="H12" s="3"/>
    </row>
    <row r="13" spans="2:8" ht="18.75" x14ac:dyDescent="0.3">
      <c r="B13" s="17" t="s">
        <v>138</v>
      </c>
      <c r="C13" s="1"/>
      <c r="D13" s="18">
        <f>E13-G13</f>
        <v>300</v>
      </c>
      <c r="E13" s="18">
        <f>G13*H13</f>
        <v>330</v>
      </c>
      <c r="F13" s="4"/>
      <c r="G13" s="3">
        <v>30</v>
      </c>
      <c r="H13" s="3">
        <v>11</v>
      </c>
    </row>
    <row r="14" spans="2:8" ht="18.75" x14ac:dyDescent="0.3">
      <c r="B14" s="1"/>
      <c r="C14" s="1"/>
      <c r="D14" s="19"/>
      <c r="E14" s="19"/>
      <c r="F14" s="4"/>
      <c r="G14" s="3"/>
      <c r="H14" s="3"/>
    </row>
    <row r="15" spans="2:8" ht="18.75" x14ac:dyDescent="0.3">
      <c r="B15" s="35" t="s">
        <v>26</v>
      </c>
      <c r="C15" s="35"/>
      <c r="D15" s="36">
        <f>SUM(D5:D13)</f>
        <v>920</v>
      </c>
      <c r="E15" s="36">
        <f>SUM(E5:E13)</f>
        <v>1030</v>
      </c>
      <c r="F15" s="8"/>
      <c r="G15" s="3"/>
      <c r="H15" s="3"/>
    </row>
    <row r="16" spans="2:8" ht="18.75" x14ac:dyDescent="0.3">
      <c r="B16" s="1"/>
      <c r="C16" s="1"/>
      <c r="D16" s="19"/>
      <c r="E16" s="19"/>
      <c r="F16" s="4"/>
      <c r="G16" s="3"/>
      <c r="H16" s="3"/>
    </row>
    <row r="17" spans="2:8" ht="18.75" x14ac:dyDescent="0.3">
      <c r="B17" s="17" t="s">
        <v>139</v>
      </c>
      <c r="C17" s="1"/>
      <c r="D17" s="18">
        <f>E17-G17</f>
        <v>150</v>
      </c>
      <c r="E17" s="18">
        <f>G17*H17</f>
        <v>180</v>
      </c>
      <c r="F17" s="4"/>
      <c r="G17" s="3">
        <v>30</v>
      </c>
      <c r="H17" s="3">
        <v>6</v>
      </c>
    </row>
    <row r="18" spans="2:8" ht="18.75" x14ac:dyDescent="0.3">
      <c r="B18" s="1"/>
      <c r="C18" s="1"/>
      <c r="D18" s="19"/>
      <c r="E18" s="19"/>
      <c r="F18" s="4"/>
      <c r="G18" s="3"/>
      <c r="H18" s="3"/>
    </row>
    <row r="19" spans="2:8" ht="18.75" x14ac:dyDescent="0.3">
      <c r="B19" s="17" t="s">
        <v>140</v>
      </c>
      <c r="C19" s="1"/>
      <c r="D19" s="18">
        <f>E19-G19</f>
        <v>300</v>
      </c>
      <c r="E19" s="18">
        <f>G19*H19</f>
        <v>330</v>
      </c>
      <c r="F19" s="4"/>
      <c r="G19" s="3">
        <v>30</v>
      </c>
      <c r="H19" s="3">
        <v>11</v>
      </c>
    </row>
    <row r="20" spans="2:8" ht="18.75" x14ac:dyDescent="0.3">
      <c r="B20" s="1"/>
      <c r="C20" s="1"/>
      <c r="D20" s="19"/>
      <c r="E20" s="19"/>
      <c r="F20" s="4"/>
      <c r="G20" s="3"/>
      <c r="H20" s="3"/>
    </row>
    <row r="21" spans="2:8" ht="18.75" x14ac:dyDescent="0.3">
      <c r="B21" s="17" t="s">
        <v>141</v>
      </c>
      <c r="C21" s="1"/>
      <c r="D21" s="18">
        <f>E21-G21</f>
        <v>540</v>
      </c>
      <c r="E21" s="18">
        <f>G21*H21</f>
        <v>570</v>
      </c>
      <c r="F21" s="4"/>
      <c r="G21" s="3">
        <v>30</v>
      </c>
      <c r="H21" s="3">
        <v>19</v>
      </c>
    </row>
    <row r="22" spans="2:8" ht="18.75" x14ac:dyDescent="0.3">
      <c r="B22" s="1"/>
      <c r="C22" s="1"/>
      <c r="D22" s="19"/>
      <c r="E22" s="19"/>
      <c r="F22" s="4"/>
      <c r="G22" s="3"/>
      <c r="H22" s="3"/>
    </row>
    <row r="23" spans="2:8" ht="18.75" x14ac:dyDescent="0.3">
      <c r="B23" s="17" t="s">
        <v>142</v>
      </c>
      <c r="C23" s="1"/>
      <c r="D23" s="18">
        <f>E23-G23</f>
        <v>125</v>
      </c>
      <c r="E23" s="18">
        <f>G23*H23</f>
        <v>150</v>
      </c>
      <c r="F23" s="4"/>
      <c r="G23" s="3">
        <v>25</v>
      </c>
      <c r="H23" s="3">
        <v>6</v>
      </c>
    </row>
    <row r="24" spans="2:8" ht="18.75" x14ac:dyDescent="0.3">
      <c r="B24" s="1"/>
      <c r="C24" s="1"/>
      <c r="D24" s="19"/>
      <c r="E24" s="19"/>
      <c r="F24" s="4"/>
      <c r="G24" s="3"/>
      <c r="H24" s="3"/>
    </row>
    <row r="25" spans="2:8" ht="18.75" x14ac:dyDescent="0.3">
      <c r="B25" s="17"/>
      <c r="C25" s="1"/>
      <c r="D25" s="18">
        <f>E25-G25</f>
        <v>0</v>
      </c>
      <c r="E25" s="18">
        <f>G25*H25</f>
        <v>0</v>
      </c>
      <c r="F25" s="4"/>
      <c r="G25" s="3"/>
      <c r="H25" s="3"/>
    </row>
    <row r="26" spans="2:8" x14ac:dyDescent="0.25">
      <c r="G26" s="3"/>
      <c r="H26" s="3"/>
    </row>
    <row r="27" spans="2:8" ht="18.75" x14ac:dyDescent="0.3">
      <c r="B27" s="35" t="s">
        <v>89</v>
      </c>
      <c r="C27" s="35"/>
      <c r="D27" s="36">
        <f t="shared" ref="D27:E27" si="0">SUM(D17:D25)</f>
        <v>1115</v>
      </c>
      <c r="E27" s="36">
        <f t="shared" si="0"/>
        <v>1230</v>
      </c>
      <c r="F27" s="8"/>
      <c r="G27" s="3">
        <f xml:space="preserve"> SUM(G5:G25)</f>
        <v>225</v>
      </c>
      <c r="H27" s="3"/>
    </row>
    <row r="29" spans="2:8" ht="18.75" x14ac:dyDescent="0.3">
      <c r="B29" s="1" t="s">
        <v>27</v>
      </c>
      <c r="C29" s="1"/>
      <c r="D29" s="9">
        <f>D15+D27</f>
        <v>2035</v>
      </c>
      <c r="E29" s="9">
        <f>E15+E27</f>
        <v>2260</v>
      </c>
      <c r="F29" s="9"/>
    </row>
  </sheetData>
  <mergeCells count="3">
    <mergeCell ref="B2:B3"/>
    <mergeCell ref="D2:E2"/>
    <mergeCell ref="G2:H2"/>
  </mergeCells>
  <pageMargins left="0.70866141732283472" right="0.70866141732283472" top="0.74803149606299213" bottom="0.74803149606299213" header="0.31496062992125984" footer="0.31496062992125984"/>
  <pageSetup paperSize="9" scale="56" orientation="landscape" horizontalDpi="4294967293" verticalDpi="0" r:id="rId1"/>
  <headerFooter>
    <oddHeader>&amp;C&amp;A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3AA7-A466-4B4B-B696-800E94DB6695}">
  <sheetPr>
    <pageSetUpPr fitToPage="1"/>
  </sheetPr>
  <dimension ref="B1:I47"/>
  <sheetViews>
    <sheetView topLeftCell="A12" workbookViewId="0">
      <selection activeCell="E31" sqref="E31"/>
    </sheetView>
  </sheetViews>
  <sheetFormatPr baseColWidth="10" defaultColWidth="11.5703125" defaultRowHeight="18.75" x14ac:dyDescent="0.3"/>
  <cols>
    <col min="1" max="1" width="11.5703125" style="1"/>
    <col min="2" max="2" width="23.28515625" style="1" customWidth="1"/>
    <col min="3" max="3" width="9.42578125" style="1" customWidth="1"/>
    <col min="4" max="4" width="4.28515625" style="1" customWidth="1"/>
    <col min="5" max="6" width="15.7109375" style="1" customWidth="1"/>
    <col min="7" max="7" width="4.28515625" style="1" customWidth="1"/>
    <col min="8" max="9" width="6.28515625" style="1" bestFit="1" customWidth="1"/>
    <col min="10" max="16384" width="11.5703125" style="1"/>
  </cols>
  <sheetData>
    <row r="1" spans="2:9" ht="28.9" customHeight="1" x14ac:dyDescent="0.3"/>
    <row r="2" spans="2:9" x14ac:dyDescent="0.3">
      <c r="B2" s="56" t="s">
        <v>37</v>
      </c>
      <c r="C2" s="56" t="s">
        <v>23</v>
      </c>
      <c r="E2" s="58" t="s">
        <v>22</v>
      </c>
      <c r="F2" s="58"/>
      <c r="G2" s="15"/>
    </row>
    <row r="3" spans="2:9" x14ac:dyDescent="0.3">
      <c r="B3" s="57"/>
      <c r="C3" s="57"/>
      <c r="E3" s="16" t="s">
        <v>2</v>
      </c>
      <c r="F3" s="16" t="s">
        <v>3</v>
      </c>
    </row>
    <row r="4" spans="2:9" x14ac:dyDescent="0.3">
      <c r="E4" s="15"/>
      <c r="F4" s="15"/>
    </row>
    <row r="5" spans="2:9" x14ac:dyDescent="0.3">
      <c r="B5" s="17" t="s">
        <v>143</v>
      </c>
      <c r="C5" s="17"/>
      <c r="E5" s="18">
        <v>2000</v>
      </c>
      <c r="F5" s="18">
        <v>2400</v>
      </c>
      <c r="G5" s="37"/>
    </row>
    <row r="6" spans="2:9" x14ac:dyDescent="0.3">
      <c r="E6" s="19"/>
      <c r="F6" s="19"/>
      <c r="G6" s="37"/>
    </row>
    <row r="7" spans="2:9" x14ac:dyDescent="0.3">
      <c r="B7" s="17" t="s">
        <v>144</v>
      </c>
      <c r="C7" s="17"/>
      <c r="E7" s="18">
        <v>120</v>
      </c>
      <c r="F7" s="18">
        <v>150</v>
      </c>
      <c r="G7" s="37"/>
    </row>
    <row r="8" spans="2:9" x14ac:dyDescent="0.3">
      <c r="E8" s="19"/>
      <c r="F8" s="19"/>
      <c r="G8" s="37"/>
    </row>
    <row r="9" spans="2:9" x14ac:dyDescent="0.3">
      <c r="B9" s="17" t="s">
        <v>145</v>
      </c>
      <c r="C9" s="17"/>
      <c r="E9" s="18">
        <v>120</v>
      </c>
      <c r="F9" s="18">
        <v>150</v>
      </c>
      <c r="G9" s="37"/>
    </row>
    <row r="10" spans="2:9" x14ac:dyDescent="0.3">
      <c r="E10" s="19"/>
      <c r="F10" s="19"/>
      <c r="G10" s="37"/>
    </row>
    <row r="11" spans="2:9" x14ac:dyDescent="0.3">
      <c r="B11" s="17" t="s">
        <v>146</v>
      </c>
      <c r="C11" s="17"/>
      <c r="E11" s="18">
        <v>120</v>
      </c>
      <c r="F11" s="18">
        <v>150</v>
      </c>
      <c r="G11" s="37"/>
    </row>
    <row r="12" spans="2:9" x14ac:dyDescent="0.3">
      <c r="E12" s="19"/>
      <c r="F12" s="19"/>
      <c r="G12" s="37"/>
    </row>
    <row r="13" spans="2:9" x14ac:dyDescent="0.3">
      <c r="B13" s="17" t="s">
        <v>38</v>
      </c>
      <c r="C13" s="17"/>
      <c r="E13" s="18">
        <v>25</v>
      </c>
      <c r="F13" s="18"/>
      <c r="G13" s="37"/>
    </row>
    <row r="14" spans="2:9" x14ac:dyDescent="0.3">
      <c r="E14" s="19"/>
      <c r="F14" s="19"/>
      <c r="G14" s="37"/>
      <c r="I14" s="15"/>
    </row>
    <row r="15" spans="2:9" x14ac:dyDescent="0.3">
      <c r="B15" s="35" t="s">
        <v>41</v>
      </c>
      <c r="C15" s="35"/>
      <c r="D15" s="35"/>
      <c r="E15" s="36">
        <f>SUM(E5:E13)</f>
        <v>2385</v>
      </c>
      <c r="F15" s="36">
        <f>SUM(F5:F13)</f>
        <v>2850</v>
      </c>
      <c r="G15" s="9"/>
      <c r="I15" s="15"/>
    </row>
    <row r="16" spans="2:9" x14ac:dyDescent="0.3">
      <c r="E16" s="19"/>
      <c r="F16" s="19"/>
      <c r="G16" s="37"/>
      <c r="I16" s="15"/>
    </row>
    <row r="17" spans="2:7" x14ac:dyDescent="0.3">
      <c r="B17" s="17" t="s">
        <v>151</v>
      </c>
      <c r="C17" s="17"/>
      <c r="E17" s="18">
        <v>240</v>
      </c>
      <c r="F17" s="18">
        <v>130</v>
      </c>
      <c r="G17" s="37"/>
    </row>
    <row r="18" spans="2:7" x14ac:dyDescent="0.3">
      <c r="E18" s="19"/>
      <c r="F18" s="19"/>
      <c r="G18" s="37"/>
    </row>
    <row r="19" spans="2:7" x14ac:dyDescent="0.3">
      <c r="B19" s="17"/>
      <c r="C19" s="16"/>
      <c r="E19" s="18"/>
      <c r="F19" s="18"/>
      <c r="G19" s="37"/>
    </row>
    <row r="20" spans="2:7" x14ac:dyDescent="0.3">
      <c r="C20" s="15"/>
      <c r="E20" s="19"/>
      <c r="F20" s="19"/>
      <c r="G20" s="37"/>
    </row>
    <row r="21" spans="2:7" x14ac:dyDescent="0.3">
      <c r="B21" s="17"/>
      <c r="C21" s="16"/>
      <c r="E21" s="18"/>
      <c r="F21" s="18"/>
      <c r="G21" s="37"/>
    </row>
    <row r="22" spans="2:7" x14ac:dyDescent="0.3">
      <c r="C22" s="15"/>
      <c r="E22" s="19"/>
      <c r="F22" s="19"/>
      <c r="G22" s="37"/>
    </row>
    <row r="23" spans="2:7" x14ac:dyDescent="0.3">
      <c r="B23" s="17"/>
      <c r="C23" s="16"/>
      <c r="E23" s="18"/>
      <c r="F23" s="18"/>
      <c r="G23" s="37"/>
    </row>
    <row r="24" spans="2:7" x14ac:dyDescent="0.3">
      <c r="C24" s="15"/>
      <c r="E24" s="19"/>
      <c r="F24" s="19"/>
      <c r="G24" s="37"/>
    </row>
    <row r="25" spans="2:7" x14ac:dyDescent="0.3">
      <c r="B25" s="17"/>
      <c r="C25" s="16"/>
      <c r="E25" s="18"/>
      <c r="F25" s="18"/>
      <c r="G25" s="37"/>
    </row>
    <row r="26" spans="2:7" x14ac:dyDescent="0.3">
      <c r="C26" s="15"/>
      <c r="E26" s="19"/>
      <c r="F26" s="19"/>
      <c r="G26" s="37"/>
    </row>
    <row r="27" spans="2:7" x14ac:dyDescent="0.3">
      <c r="B27" s="35" t="s">
        <v>40</v>
      </c>
      <c r="C27" s="35"/>
      <c r="D27" s="35"/>
      <c r="E27" s="38">
        <f>SUM(E17:E26)</f>
        <v>240</v>
      </c>
      <c r="F27" s="38">
        <f>SUM(F17:F26)</f>
        <v>130</v>
      </c>
      <c r="G27" s="37"/>
    </row>
    <row r="28" spans="2:7" x14ac:dyDescent="0.3">
      <c r="E28" s="19"/>
      <c r="F28" s="19"/>
      <c r="G28" s="37"/>
    </row>
    <row r="29" spans="2:7" x14ac:dyDescent="0.3">
      <c r="B29" s="35" t="s">
        <v>8</v>
      </c>
      <c r="C29" s="35"/>
      <c r="D29" s="35"/>
      <c r="E29" s="38">
        <v>4800</v>
      </c>
      <c r="F29" s="38">
        <v>4300</v>
      </c>
      <c r="G29" s="37"/>
    </row>
    <row r="30" spans="2:7" x14ac:dyDescent="0.3">
      <c r="E30" s="19"/>
      <c r="F30" s="19"/>
      <c r="G30" s="37"/>
    </row>
    <row r="31" spans="2:7" x14ac:dyDescent="0.3">
      <c r="B31" s="35" t="s">
        <v>147</v>
      </c>
      <c r="C31" s="35"/>
      <c r="D31" s="35"/>
      <c r="E31" s="44">
        <v>3500</v>
      </c>
      <c r="F31" s="44">
        <v>1000</v>
      </c>
      <c r="G31" s="37"/>
    </row>
    <row r="32" spans="2:7" x14ac:dyDescent="0.3">
      <c r="E32" s="19"/>
      <c r="F32" s="19"/>
      <c r="G32" s="37"/>
    </row>
    <row r="33" spans="2:7" x14ac:dyDescent="0.3">
      <c r="B33" s="17" t="s">
        <v>42</v>
      </c>
      <c r="C33" s="17">
        <v>5</v>
      </c>
      <c r="E33" s="18">
        <v>200</v>
      </c>
      <c r="F33" s="18"/>
      <c r="G33" s="37"/>
    </row>
    <row r="34" spans="2:7" x14ac:dyDescent="0.3">
      <c r="E34" s="19"/>
      <c r="F34" s="19"/>
      <c r="G34" s="37"/>
    </row>
    <row r="35" spans="2:7" x14ac:dyDescent="0.3">
      <c r="B35" s="17" t="s">
        <v>43</v>
      </c>
      <c r="C35" s="17"/>
      <c r="E35" s="18">
        <v>200</v>
      </c>
      <c r="F35" s="18"/>
      <c r="G35" s="37"/>
    </row>
    <row r="36" spans="2:7" x14ac:dyDescent="0.3">
      <c r="E36" s="19"/>
      <c r="F36" s="19"/>
      <c r="G36" s="37"/>
    </row>
    <row r="37" spans="2:7" x14ac:dyDescent="0.3">
      <c r="B37" s="17" t="s">
        <v>44</v>
      </c>
      <c r="C37" s="17"/>
      <c r="E37" s="18">
        <v>300</v>
      </c>
      <c r="F37" s="18"/>
      <c r="G37" s="37"/>
    </row>
    <row r="38" spans="2:7" x14ac:dyDescent="0.3">
      <c r="E38" s="19"/>
      <c r="F38" s="19"/>
      <c r="G38" s="37"/>
    </row>
    <row r="39" spans="2:7" x14ac:dyDescent="0.3">
      <c r="B39" s="17" t="s">
        <v>45</v>
      </c>
      <c r="C39" s="17"/>
      <c r="E39" s="18">
        <v>500</v>
      </c>
      <c r="F39" s="18"/>
      <c r="G39" s="37"/>
    </row>
    <row r="40" spans="2:7" x14ac:dyDescent="0.3">
      <c r="E40" s="19"/>
      <c r="F40" s="19"/>
      <c r="G40" s="37"/>
    </row>
    <row r="41" spans="2:7" x14ac:dyDescent="0.3">
      <c r="B41" s="17" t="s">
        <v>46</v>
      </c>
      <c r="C41" s="17"/>
      <c r="E41" s="18">
        <v>700</v>
      </c>
      <c r="F41" s="18">
        <v>1500</v>
      </c>
      <c r="G41" s="37"/>
    </row>
    <row r="42" spans="2:7" x14ac:dyDescent="0.3">
      <c r="E42" s="19"/>
      <c r="F42" s="19"/>
      <c r="G42" s="37"/>
    </row>
    <row r="43" spans="2:7" x14ac:dyDescent="0.3">
      <c r="B43" s="17" t="s">
        <v>78</v>
      </c>
      <c r="C43" s="17"/>
      <c r="E43" s="18">
        <v>400</v>
      </c>
      <c r="F43" s="18"/>
      <c r="G43" s="37"/>
    </row>
    <row r="45" spans="2:7" x14ac:dyDescent="0.3">
      <c r="B45" s="35" t="s">
        <v>47</v>
      </c>
      <c r="C45" s="35"/>
      <c r="D45" s="35"/>
      <c r="E45" s="36">
        <f>SUM(E33:E43)</f>
        <v>2300</v>
      </c>
      <c r="F45" s="36">
        <f>SUM(F33:F43)</f>
        <v>1500</v>
      </c>
      <c r="G45" s="9"/>
    </row>
    <row r="47" spans="2:7" x14ac:dyDescent="0.3">
      <c r="B47" s="1" t="s">
        <v>39</v>
      </c>
      <c r="E47" s="9">
        <f>E15+E27+E29+E45+E31</f>
        <v>13225</v>
      </c>
      <c r="F47" s="9">
        <f>F15+F27+F29+F45+F31</f>
        <v>9780</v>
      </c>
      <c r="G47" s="9"/>
    </row>
  </sheetData>
  <mergeCells count="3">
    <mergeCell ref="B2:B3"/>
    <mergeCell ref="C2:C3"/>
    <mergeCell ref="E2:F2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4294967293" verticalDpi="0" r:id="rId1"/>
  <headerFooter>
    <oddHeader>&amp;C&amp;A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75625-70CB-46B0-AE2C-606EA4440370}">
  <sheetPr>
    <pageSetUpPr fitToPage="1"/>
  </sheetPr>
  <dimension ref="B1:G30"/>
  <sheetViews>
    <sheetView workbookViewId="0">
      <selection activeCell="F21" sqref="F21"/>
    </sheetView>
  </sheetViews>
  <sheetFormatPr baseColWidth="10" defaultRowHeight="15" x14ac:dyDescent="0.25"/>
  <cols>
    <col min="2" max="2" width="17.7109375" customWidth="1"/>
    <col min="3" max="3" width="11.7109375" bestFit="1" customWidth="1"/>
    <col min="4" max="4" width="4.28515625" customWidth="1"/>
    <col min="5" max="6" width="14.7109375" customWidth="1"/>
    <col min="7" max="7" width="4.28515625" customWidth="1"/>
  </cols>
  <sheetData>
    <row r="1" spans="2:7" ht="28.9" customHeight="1" x14ac:dyDescent="0.25"/>
    <row r="2" spans="2:7" ht="18.75" x14ac:dyDescent="0.3">
      <c r="B2" s="56" t="s">
        <v>48</v>
      </c>
      <c r="C2" s="56" t="s">
        <v>30</v>
      </c>
      <c r="D2" s="1"/>
      <c r="E2" s="58" t="s">
        <v>22</v>
      </c>
      <c r="F2" s="58"/>
      <c r="G2" s="3"/>
    </row>
    <row r="3" spans="2:7" ht="18.75" x14ac:dyDescent="0.3">
      <c r="B3" s="57"/>
      <c r="C3" s="57"/>
      <c r="D3" s="1"/>
      <c r="E3" s="16" t="s">
        <v>2</v>
      </c>
      <c r="F3" s="16" t="s">
        <v>3</v>
      </c>
    </row>
    <row r="4" spans="2:7" ht="18.75" x14ac:dyDescent="0.3">
      <c r="B4" s="1"/>
      <c r="C4" s="1"/>
      <c r="D4" s="1"/>
      <c r="E4" s="15"/>
      <c r="F4" s="15"/>
    </row>
    <row r="5" spans="2:7" ht="18.75" x14ac:dyDescent="0.3">
      <c r="B5" s="17" t="s">
        <v>49</v>
      </c>
      <c r="C5" s="17">
        <v>2</v>
      </c>
      <c r="D5" s="1"/>
      <c r="E5" s="18">
        <f>C5*C24</f>
        <v>1500</v>
      </c>
      <c r="F5" s="18">
        <f>E5*D24</f>
        <v>900</v>
      </c>
      <c r="G5" s="4"/>
    </row>
    <row r="6" spans="2:7" ht="18.75" x14ac:dyDescent="0.3">
      <c r="B6" s="1"/>
      <c r="C6" s="1"/>
      <c r="D6" s="1"/>
      <c r="E6" s="19"/>
      <c r="F6" s="19"/>
      <c r="G6" s="4"/>
    </row>
    <row r="7" spans="2:7" ht="18.75" x14ac:dyDescent="0.3">
      <c r="B7" s="17" t="s">
        <v>51</v>
      </c>
      <c r="C7" s="17">
        <v>6</v>
      </c>
      <c r="D7" s="1"/>
      <c r="E7" s="18">
        <f>C7*C25</f>
        <v>1320</v>
      </c>
      <c r="F7" s="18">
        <f>E7*D25</f>
        <v>792</v>
      </c>
      <c r="G7" s="4"/>
    </row>
    <row r="8" spans="2:7" ht="18.75" x14ac:dyDescent="0.3">
      <c r="B8" s="1"/>
      <c r="C8" s="1"/>
      <c r="D8" s="1"/>
      <c r="E8" s="19"/>
      <c r="F8" s="19"/>
      <c r="G8" s="4"/>
    </row>
    <row r="9" spans="2:7" ht="18.75" x14ac:dyDescent="0.3">
      <c r="B9" s="17" t="s">
        <v>52</v>
      </c>
      <c r="C9" s="17">
        <v>0</v>
      </c>
      <c r="D9" s="1"/>
      <c r="E9" s="18">
        <f>C9*C26</f>
        <v>0</v>
      </c>
      <c r="F9" s="18">
        <f>E9*D26</f>
        <v>0</v>
      </c>
      <c r="G9" s="4"/>
    </row>
    <row r="10" spans="2:7" ht="18.75" x14ac:dyDescent="0.3">
      <c r="B10" s="1"/>
      <c r="C10" s="1"/>
      <c r="D10" s="1"/>
      <c r="E10" s="19"/>
      <c r="F10" s="19"/>
      <c r="G10" s="4"/>
    </row>
    <row r="11" spans="2:7" ht="18.75" x14ac:dyDescent="0.3">
      <c r="B11" s="17" t="s">
        <v>53</v>
      </c>
      <c r="C11" s="17">
        <v>2</v>
      </c>
      <c r="D11" s="1"/>
      <c r="E11" s="18">
        <f>C11*C27</f>
        <v>1000</v>
      </c>
      <c r="F11" s="18">
        <f>E11*D27</f>
        <v>1000</v>
      </c>
      <c r="G11" s="4"/>
    </row>
    <row r="12" spans="2:7" ht="18.75" x14ac:dyDescent="0.3">
      <c r="B12" s="1"/>
      <c r="C12" s="1"/>
      <c r="D12" s="1"/>
      <c r="E12" s="19"/>
      <c r="F12" s="19"/>
      <c r="G12" s="4"/>
    </row>
    <row r="13" spans="2:7" ht="18.75" x14ac:dyDescent="0.3">
      <c r="B13" s="17" t="s">
        <v>54</v>
      </c>
      <c r="C13" s="17"/>
      <c r="D13" s="1"/>
      <c r="E13" s="18">
        <f>C13*C28</f>
        <v>0</v>
      </c>
      <c r="F13" s="18">
        <f>E13*D28</f>
        <v>0</v>
      </c>
      <c r="G13" s="4"/>
    </row>
    <row r="14" spans="2:7" ht="18.75" x14ac:dyDescent="0.3">
      <c r="B14" s="1"/>
      <c r="C14" s="1"/>
      <c r="D14" s="1"/>
      <c r="E14" s="19"/>
      <c r="F14" s="19"/>
      <c r="G14" s="4"/>
    </row>
    <row r="15" spans="2:7" ht="18.75" x14ac:dyDescent="0.3">
      <c r="B15" s="17" t="s">
        <v>55</v>
      </c>
      <c r="C15" s="17"/>
      <c r="D15" s="1"/>
      <c r="E15" s="18">
        <f>C15*C29</f>
        <v>0</v>
      </c>
      <c r="F15" s="18">
        <f>E15*D29</f>
        <v>0</v>
      </c>
      <c r="G15" s="4"/>
    </row>
    <row r="16" spans="2:7" ht="18.75" x14ac:dyDescent="0.3">
      <c r="B16" s="1"/>
      <c r="C16" s="1"/>
      <c r="D16" s="1"/>
      <c r="E16" s="19"/>
      <c r="F16" s="19"/>
      <c r="G16" s="4"/>
    </row>
    <row r="17" spans="2:7" ht="18.75" x14ac:dyDescent="0.3">
      <c r="B17" s="17" t="s">
        <v>56</v>
      </c>
      <c r="C17" s="16"/>
      <c r="D17" s="1"/>
      <c r="E17" s="18">
        <f>C30*C17</f>
        <v>0</v>
      </c>
      <c r="F17" s="18">
        <f>E17*D30</f>
        <v>0</v>
      </c>
      <c r="G17" s="4"/>
    </row>
    <row r="18" spans="2:7" ht="18.75" x14ac:dyDescent="0.3">
      <c r="B18" s="1"/>
      <c r="C18" s="15"/>
      <c r="D18" s="1"/>
      <c r="E18" s="19"/>
      <c r="F18" s="19"/>
      <c r="G18" s="4"/>
    </row>
    <row r="19" spans="2:7" ht="18.75" x14ac:dyDescent="0.3">
      <c r="B19" s="17" t="s">
        <v>57</v>
      </c>
      <c r="C19" s="16"/>
      <c r="D19" s="1"/>
      <c r="E19" s="18">
        <v>1000</v>
      </c>
      <c r="F19" s="18">
        <f>E19*D32</f>
        <v>0</v>
      </c>
      <c r="G19" s="4"/>
    </row>
    <row r="20" spans="2:7" ht="18.75" x14ac:dyDescent="0.3">
      <c r="B20" s="1"/>
      <c r="C20" s="1"/>
      <c r="D20" s="1"/>
      <c r="E20" s="1"/>
      <c r="F20" s="1"/>
    </row>
    <row r="21" spans="2:7" ht="18.75" x14ac:dyDescent="0.3">
      <c r="B21" s="1" t="s">
        <v>24</v>
      </c>
      <c r="C21" s="1"/>
      <c r="D21" s="1"/>
      <c r="E21" s="9">
        <f>SUM(E5:E20)</f>
        <v>4820</v>
      </c>
      <c r="F21" s="9">
        <f>SUM(F5:F20)</f>
        <v>2692</v>
      </c>
      <c r="G21" s="8"/>
    </row>
    <row r="24" spans="2:7" x14ac:dyDescent="0.25">
      <c r="B24" t="s">
        <v>50</v>
      </c>
      <c r="C24">
        <v>750</v>
      </c>
      <c r="D24">
        <v>0.6</v>
      </c>
    </row>
    <row r="25" spans="2:7" x14ac:dyDescent="0.25">
      <c r="B25" t="s">
        <v>51</v>
      </c>
      <c r="C25">
        <v>220</v>
      </c>
      <c r="D25">
        <v>0.6</v>
      </c>
    </row>
    <row r="26" spans="2:7" x14ac:dyDescent="0.25">
      <c r="B26" t="s">
        <v>52</v>
      </c>
      <c r="C26">
        <v>750</v>
      </c>
      <c r="D26">
        <v>0.6</v>
      </c>
    </row>
    <row r="27" spans="2:7" x14ac:dyDescent="0.25">
      <c r="B27" t="s">
        <v>53</v>
      </c>
      <c r="C27">
        <v>500</v>
      </c>
      <c r="D27">
        <v>1</v>
      </c>
    </row>
    <row r="28" spans="2:7" x14ac:dyDescent="0.25">
      <c r="B28" t="s">
        <v>54</v>
      </c>
      <c r="C28">
        <v>125</v>
      </c>
      <c r="D28">
        <v>1</v>
      </c>
    </row>
    <row r="29" spans="2:7" x14ac:dyDescent="0.25">
      <c r="B29" t="s">
        <v>55</v>
      </c>
      <c r="C29">
        <v>50</v>
      </c>
      <c r="D29">
        <v>1</v>
      </c>
    </row>
    <row r="30" spans="2:7" x14ac:dyDescent="0.25">
      <c r="B30" t="s">
        <v>56</v>
      </c>
      <c r="C30">
        <v>120</v>
      </c>
      <c r="D30">
        <v>1</v>
      </c>
    </row>
  </sheetData>
  <mergeCells count="3">
    <mergeCell ref="B2:B3"/>
    <mergeCell ref="C2:C3"/>
    <mergeCell ref="E2:F2"/>
  </mergeCells>
  <pageMargins left="0.70866141732283472" right="0.70866141732283472" top="0.74803149606299213" bottom="0.74803149606299213" header="0.31496062992125984" footer="0.31496062992125984"/>
  <pageSetup paperSize="9" scale="81" orientation="landscape" horizontalDpi="4294967293" verticalDpi="0" r:id="rId1"/>
  <headerFooter>
    <oddHeader>&amp;C&amp;A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FB1FE-CB8F-4EA5-9063-594BC4A249F3}">
  <sheetPr>
    <pageSetUpPr fitToPage="1"/>
  </sheetPr>
  <dimension ref="B1:I36"/>
  <sheetViews>
    <sheetView tabSelected="1" workbookViewId="0">
      <selection activeCell="J10" sqref="J10"/>
    </sheetView>
  </sheetViews>
  <sheetFormatPr baseColWidth="10" defaultRowHeight="15" x14ac:dyDescent="0.25"/>
  <cols>
    <col min="2" max="2" width="59.7109375" bestFit="1" customWidth="1"/>
    <col min="3" max="3" width="5.5703125" customWidth="1"/>
    <col min="4" max="4" width="4.28515625" customWidth="1"/>
    <col min="5" max="5" width="14.5703125" bestFit="1" customWidth="1"/>
    <col min="6" max="6" width="14.7109375" bestFit="1" customWidth="1"/>
    <col min="7" max="7" width="4.28515625" customWidth="1"/>
  </cols>
  <sheetData>
    <row r="1" spans="2:9" ht="30.75" customHeight="1" x14ac:dyDescent="0.25"/>
    <row r="2" spans="2:9" ht="18.75" x14ac:dyDescent="0.3">
      <c r="B2" s="61" t="s">
        <v>10</v>
      </c>
      <c r="C2" s="56"/>
      <c r="D2" s="1"/>
      <c r="E2" s="58" t="s">
        <v>22</v>
      </c>
      <c r="F2" s="58"/>
      <c r="G2" s="3"/>
    </row>
    <row r="3" spans="2:9" ht="18.75" x14ac:dyDescent="0.3">
      <c r="B3" s="62"/>
      <c r="C3" s="57"/>
      <c r="D3" s="1"/>
      <c r="E3" s="16" t="s">
        <v>2</v>
      </c>
      <c r="F3" s="16" t="s">
        <v>3</v>
      </c>
    </row>
    <row r="4" spans="2:9" ht="18.75" x14ac:dyDescent="0.3">
      <c r="B4" s="1"/>
      <c r="C4" s="1"/>
      <c r="D4" s="1"/>
      <c r="E4" s="15"/>
      <c r="F4" s="15"/>
    </row>
    <row r="5" spans="2:9" ht="18.75" x14ac:dyDescent="0.3">
      <c r="B5" s="17" t="s">
        <v>92</v>
      </c>
      <c r="C5" s="17"/>
      <c r="D5" s="1"/>
      <c r="E5" s="18"/>
      <c r="F5" s="18"/>
      <c r="G5" s="4"/>
      <c r="H5">
        <f>Sejour!H17*5+PARPAT!G27*1</f>
        <v>800</v>
      </c>
      <c r="I5" t="s">
        <v>155</v>
      </c>
    </row>
    <row r="6" spans="2:9" ht="18.75" x14ac:dyDescent="0.3">
      <c r="B6" s="1"/>
      <c r="C6" s="1"/>
      <c r="D6" s="1"/>
      <c r="E6" s="19"/>
      <c r="F6" s="19"/>
      <c r="G6" s="4"/>
    </row>
    <row r="7" spans="2:9" ht="18.75" x14ac:dyDescent="0.3">
      <c r="B7" s="17" t="s">
        <v>70</v>
      </c>
      <c r="C7" s="17"/>
      <c r="D7" s="1"/>
      <c r="E7" s="18">
        <v>30</v>
      </c>
      <c r="F7" s="18"/>
      <c r="G7" s="4"/>
    </row>
    <row r="8" spans="2:9" ht="18.75" x14ac:dyDescent="0.3">
      <c r="B8" s="1"/>
      <c r="C8" s="1"/>
      <c r="D8" s="1"/>
      <c r="E8" s="19"/>
      <c r="F8" s="19"/>
      <c r="G8" s="4"/>
    </row>
    <row r="9" spans="2:9" ht="18.75" x14ac:dyDescent="0.3">
      <c r="B9" s="17" t="s">
        <v>71</v>
      </c>
      <c r="C9" s="17"/>
      <c r="D9" s="1"/>
      <c r="E9" s="18">
        <v>50</v>
      </c>
      <c r="F9" s="18"/>
      <c r="G9" s="4"/>
    </row>
    <row r="10" spans="2:9" ht="18.75" x14ac:dyDescent="0.3">
      <c r="B10" s="1"/>
      <c r="C10" s="1"/>
      <c r="D10" s="1"/>
      <c r="E10" s="19"/>
      <c r="F10" s="19"/>
      <c r="G10" s="4"/>
    </row>
    <row r="11" spans="2:9" ht="18.75" x14ac:dyDescent="0.3">
      <c r="B11" s="17" t="s">
        <v>91</v>
      </c>
      <c r="C11" s="17"/>
      <c r="D11" s="1"/>
      <c r="E11" s="18">
        <v>300</v>
      </c>
      <c r="F11" s="18"/>
      <c r="G11" s="4"/>
    </row>
    <row r="12" spans="2:9" ht="18.75" x14ac:dyDescent="0.3">
      <c r="B12" s="1"/>
      <c r="C12" s="1"/>
      <c r="D12" s="1"/>
      <c r="E12" s="19"/>
      <c r="F12" s="19"/>
      <c r="G12" s="4"/>
    </row>
    <row r="13" spans="2:9" ht="18.75" x14ac:dyDescent="0.3">
      <c r="B13" s="17" t="s">
        <v>74</v>
      </c>
      <c r="C13" s="17"/>
      <c r="D13" s="1"/>
      <c r="E13" s="18">
        <v>300</v>
      </c>
      <c r="F13" s="18"/>
      <c r="G13" s="4"/>
    </row>
    <row r="14" spans="2:9" ht="18.75" x14ac:dyDescent="0.3">
      <c r="B14" s="1"/>
      <c r="C14" s="1"/>
      <c r="D14" s="1"/>
      <c r="E14" s="19"/>
      <c r="F14" s="19"/>
      <c r="G14" s="4"/>
    </row>
    <row r="15" spans="2:9" ht="18.75" x14ac:dyDescent="0.3">
      <c r="B15" s="17" t="s">
        <v>67</v>
      </c>
      <c r="C15" s="17"/>
      <c r="D15" s="1"/>
      <c r="E15" s="18">
        <v>500</v>
      </c>
      <c r="F15" s="18"/>
      <c r="G15" s="4"/>
    </row>
    <row r="16" spans="2:9" ht="18.75" x14ac:dyDescent="0.3">
      <c r="B16" s="1"/>
      <c r="C16" s="1"/>
      <c r="D16" s="1"/>
      <c r="E16" s="19"/>
      <c r="F16" s="19"/>
      <c r="G16" s="4"/>
    </row>
    <row r="17" spans="2:7" ht="18.75" x14ac:dyDescent="0.3">
      <c r="B17" s="17" t="s">
        <v>68</v>
      </c>
      <c r="C17" s="17"/>
      <c r="D17" s="1"/>
      <c r="E17" s="18">
        <v>30</v>
      </c>
      <c r="F17" s="18"/>
      <c r="G17" s="4"/>
    </row>
    <row r="18" spans="2:7" ht="18.75" x14ac:dyDescent="0.3">
      <c r="B18" s="1"/>
      <c r="C18" s="1"/>
      <c r="D18" s="1"/>
      <c r="E18" s="19"/>
      <c r="F18" s="19"/>
      <c r="G18" s="4"/>
    </row>
    <row r="19" spans="2:7" ht="18.75" x14ac:dyDescent="0.3">
      <c r="B19" s="17" t="s">
        <v>69</v>
      </c>
      <c r="C19" s="16"/>
      <c r="D19" s="1"/>
      <c r="E19" s="18">
        <v>100</v>
      </c>
      <c r="F19" s="18"/>
      <c r="G19" s="4"/>
    </row>
    <row r="20" spans="2:7" ht="18.75" x14ac:dyDescent="0.3">
      <c r="B20" s="1"/>
      <c r="C20" s="15"/>
      <c r="D20" s="1"/>
      <c r="E20" s="19"/>
      <c r="F20" s="19"/>
      <c r="G20" s="4"/>
    </row>
    <row r="21" spans="2:7" ht="18.75" x14ac:dyDescent="0.3">
      <c r="B21" s="17" t="s">
        <v>72</v>
      </c>
      <c r="C21" s="17"/>
      <c r="D21" s="1"/>
      <c r="E21" s="18"/>
      <c r="F21" s="18">
        <v>400</v>
      </c>
      <c r="G21" s="4"/>
    </row>
    <row r="22" spans="2:7" ht="18.75" x14ac:dyDescent="0.3">
      <c r="B22" s="1"/>
      <c r="C22" s="1"/>
      <c r="D22" s="1"/>
      <c r="E22" s="19"/>
      <c r="F22" s="19"/>
      <c r="G22" s="4"/>
    </row>
    <row r="23" spans="2:7" ht="18.75" x14ac:dyDescent="0.3">
      <c r="B23" s="17" t="s">
        <v>75</v>
      </c>
      <c r="C23" s="17"/>
      <c r="D23" s="1"/>
      <c r="E23" s="18"/>
      <c r="F23" s="18"/>
      <c r="G23" s="4"/>
    </row>
    <row r="24" spans="2:7" x14ac:dyDescent="0.25">
      <c r="E24" s="6"/>
      <c r="F24" s="6"/>
      <c r="G24" s="4"/>
    </row>
    <row r="25" spans="2:7" s="39" customFormat="1" ht="18.75" x14ac:dyDescent="0.3">
      <c r="B25" s="39" t="s">
        <v>73</v>
      </c>
      <c r="E25" s="40">
        <f>SUM(E5:E23)</f>
        <v>1310</v>
      </c>
      <c r="F25" s="40">
        <f>SUM(F5:F23)</f>
        <v>400</v>
      </c>
      <c r="G25" s="40"/>
    </row>
    <row r="28" spans="2:7" x14ac:dyDescent="0.25">
      <c r="B28">
        <v>6063</v>
      </c>
      <c r="C28" t="s">
        <v>17</v>
      </c>
    </row>
    <row r="29" spans="2:7" x14ac:dyDescent="0.25">
      <c r="B29">
        <v>6064</v>
      </c>
      <c r="C29" t="s">
        <v>16</v>
      </c>
    </row>
    <row r="30" spans="2:7" x14ac:dyDescent="0.25">
      <c r="B30">
        <v>6065</v>
      </c>
      <c r="C30" t="s">
        <v>15</v>
      </c>
    </row>
    <row r="31" spans="2:7" x14ac:dyDescent="0.25">
      <c r="B31">
        <v>6251</v>
      </c>
      <c r="C31" t="s">
        <v>14</v>
      </c>
    </row>
    <row r="32" spans="2:7" x14ac:dyDescent="0.25">
      <c r="B32">
        <v>626</v>
      </c>
      <c r="C32" t="s">
        <v>13</v>
      </c>
    </row>
    <row r="33" spans="2:3" x14ac:dyDescent="0.25">
      <c r="B33">
        <v>627</v>
      </c>
      <c r="C33" t="s">
        <v>12</v>
      </c>
    </row>
    <row r="34" spans="2:3" x14ac:dyDescent="0.25">
      <c r="B34">
        <v>628</v>
      </c>
      <c r="C34" t="s">
        <v>11</v>
      </c>
    </row>
    <row r="35" spans="2:3" x14ac:dyDescent="0.25">
      <c r="B35" t="s">
        <v>77</v>
      </c>
      <c r="C35" t="s">
        <v>18</v>
      </c>
    </row>
    <row r="36" spans="2:3" x14ac:dyDescent="0.25">
      <c r="B36">
        <v>768</v>
      </c>
      <c r="C36" t="s">
        <v>20</v>
      </c>
    </row>
  </sheetData>
  <mergeCells count="3">
    <mergeCell ref="B2:B3"/>
    <mergeCell ref="C2:C3"/>
    <mergeCell ref="E2:F2"/>
  </mergeCells>
  <pageMargins left="0.70866141732283472" right="0.70866141732283472" top="0.74803149606299213" bottom="0.74803149606299213" header="0.31496062992125984" footer="0.31496062992125984"/>
  <pageSetup paperSize="9" scale="73" orientation="landscape" horizontalDpi="4294967293" verticalDpi="0" r:id="rId1"/>
  <headerFooter>
    <oddHeader>&amp;L&amp;A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5C1D2-3CC6-425A-A7A4-9D381650918E}">
  <sheetPr>
    <pageSetUpPr fitToPage="1"/>
  </sheetPr>
  <dimension ref="B1:G17"/>
  <sheetViews>
    <sheetView workbookViewId="0">
      <selection activeCell="F17" sqref="F17"/>
    </sheetView>
  </sheetViews>
  <sheetFormatPr baseColWidth="10" defaultRowHeight="15" x14ac:dyDescent="0.25"/>
  <cols>
    <col min="1" max="1" width="9" customWidth="1"/>
    <col min="2" max="2" width="25.7109375" bestFit="1" customWidth="1"/>
    <col min="3" max="3" width="20.28515625" bestFit="1" customWidth="1"/>
    <col min="4" max="4" width="4.28515625" customWidth="1"/>
    <col min="5" max="6" width="15.7109375" customWidth="1"/>
    <col min="7" max="7" width="4.28515625" customWidth="1"/>
  </cols>
  <sheetData>
    <row r="1" spans="2:7" ht="31.5" customHeight="1" x14ac:dyDescent="0.25"/>
    <row r="2" spans="2:7" ht="18.75" x14ac:dyDescent="0.3">
      <c r="B2" s="61" t="s">
        <v>5</v>
      </c>
      <c r="C2" s="56"/>
      <c r="D2" s="1"/>
      <c r="E2" s="58" t="s">
        <v>22</v>
      </c>
      <c r="F2" s="58"/>
      <c r="G2" s="3"/>
    </row>
    <row r="3" spans="2:7" ht="18.75" x14ac:dyDescent="0.3">
      <c r="B3" s="62"/>
      <c r="C3" s="57"/>
      <c r="D3" s="1"/>
      <c r="E3" s="16" t="s">
        <v>2</v>
      </c>
      <c r="F3" s="16" t="s">
        <v>3</v>
      </c>
    </row>
    <row r="4" spans="2:7" ht="18.75" x14ac:dyDescent="0.3">
      <c r="B4" s="1"/>
      <c r="C4" s="1"/>
      <c r="D4" s="1"/>
      <c r="E4" s="15"/>
      <c r="F4" s="15"/>
    </row>
    <row r="5" spans="2:7" ht="18.75" x14ac:dyDescent="0.3">
      <c r="B5" s="17" t="s">
        <v>64</v>
      </c>
      <c r="C5" s="17"/>
      <c r="D5" s="1"/>
      <c r="E5" s="18">
        <v>160</v>
      </c>
      <c r="F5" s="18"/>
      <c r="G5" s="4"/>
    </row>
    <row r="6" spans="2:7" ht="18.75" x14ac:dyDescent="0.3">
      <c r="B6" s="1"/>
      <c r="C6" s="1"/>
      <c r="D6" s="1"/>
      <c r="E6" s="19"/>
      <c r="F6" s="19"/>
      <c r="G6" s="4"/>
    </row>
    <row r="7" spans="2:7" ht="18.75" x14ac:dyDescent="0.3">
      <c r="B7" s="17" t="s">
        <v>21</v>
      </c>
      <c r="C7" s="17"/>
      <c r="D7" s="1"/>
      <c r="E7" s="18">
        <v>0</v>
      </c>
      <c r="F7" s="18">
        <v>50</v>
      </c>
      <c r="G7" s="4"/>
    </row>
    <row r="8" spans="2:7" ht="18.75" x14ac:dyDescent="0.3">
      <c r="B8" s="1"/>
      <c r="C8" s="1"/>
      <c r="D8" s="1"/>
      <c r="E8" s="19"/>
      <c r="F8" s="19"/>
      <c r="G8" s="4"/>
    </row>
    <row r="9" spans="2:7" ht="18.75" x14ac:dyDescent="0.3">
      <c r="B9" s="17" t="s">
        <v>62</v>
      </c>
      <c r="C9" s="17" t="s">
        <v>149</v>
      </c>
      <c r="D9" s="1"/>
      <c r="E9" s="18">
        <v>25</v>
      </c>
      <c r="F9" s="18">
        <v>50</v>
      </c>
      <c r="G9" s="4"/>
    </row>
    <row r="10" spans="2:7" ht="18.75" x14ac:dyDescent="0.3">
      <c r="B10" s="1"/>
      <c r="C10" s="1"/>
      <c r="D10" s="1"/>
      <c r="E10" s="19"/>
      <c r="F10" s="19"/>
      <c r="G10" s="4"/>
    </row>
    <row r="11" spans="2:7" ht="18.75" x14ac:dyDescent="0.3">
      <c r="B11" s="17" t="s">
        <v>61</v>
      </c>
      <c r="C11" s="17" t="s">
        <v>79</v>
      </c>
      <c r="D11" s="1"/>
      <c r="E11" s="18">
        <v>26</v>
      </c>
      <c r="F11" s="18"/>
      <c r="G11" s="4"/>
    </row>
    <row r="12" spans="2:7" ht="18.75" x14ac:dyDescent="0.3">
      <c r="B12" s="1"/>
      <c r="C12" s="1"/>
      <c r="D12" s="1"/>
      <c r="E12" s="19"/>
      <c r="F12" s="19"/>
      <c r="G12" s="4"/>
    </row>
    <row r="13" spans="2:7" ht="18.75" x14ac:dyDescent="0.3">
      <c r="B13" s="17" t="s">
        <v>60</v>
      </c>
      <c r="C13" s="17" t="s">
        <v>150</v>
      </c>
      <c r="D13" s="1"/>
      <c r="E13" s="18">
        <f>30*5.25</f>
        <v>157.5</v>
      </c>
      <c r="F13" s="18">
        <v>300</v>
      </c>
      <c r="G13" s="4"/>
    </row>
    <row r="14" spans="2:7" ht="18.75" x14ac:dyDescent="0.3">
      <c r="B14" s="1"/>
      <c r="C14" s="1"/>
      <c r="D14" s="1"/>
      <c r="E14" s="19"/>
      <c r="F14" s="19"/>
      <c r="G14" s="4"/>
    </row>
    <row r="15" spans="2:7" ht="18.75" x14ac:dyDescent="0.3">
      <c r="B15" s="17" t="s">
        <v>63</v>
      </c>
      <c r="C15" s="16" t="s">
        <v>148</v>
      </c>
      <c r="D15" s="1"/>
      <c r="E15" s="18">
        <v>100</v>
      </c>
      <c r="F15" s="18">
        <v>100</v>
      </c>
      <c r="G15" s="4"/>
    </row>
    <row r="16" spans="2:7" ht="18.75" x14ac:dyDescent="0.3">
      <c r="B16" s="1"/>
      <c r="C16" s="1"/>
      <c r="D16" s="1"/>
      <c r="E16" s="1"/>
      <c r="F16" s="1"/>
    </row>
    <row r="17" spans="2:7" s="39" customFormat="1" ht="18.75" x14ac:dyDescent="0.3">
      <c r="B17" s="39" t="s">
        <v>24</v>
      </c>
      <c r="E17" s="40">
        <f>SUM(E5:E16)</f>
        <v>468.5</v>
      </c>
      <c r="F17" s="40">
        <f>SUM(F5:F16)</f>
        <v>500</v>
      </c>
      <c r="G17" s="40"/>
    </row>
  </sheetData>
  <mergeCells count="3">
    <mergeCell ref="B2:B3"/>
    <mergeCell ref="C2:C3"/>
    <mergeCell ref="E2:F2"/>
  </mergeCells>
  <pageMargins left="0.70866141732283472" right="0.70866141732283472" top="0.74803149606299213" bottom="0.74803149606299213" header="0.31496062992125984" footer="0.31496062992125984"/>
  <pageSetup paperSize="9" scale="79" orientation="landscape" horizontalDpi="4294967293" verticalDpi="0" r:id="rId1"/>
  <headerFooter>
    <oddHeader>&amp;C&amp;A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3662B-0932-4DA1-B9C8-E0965CAEBEBE}">
  <sheetPr>
    <pageSetUpPr fitToPage="1"/>
  </sheetPr>
  <dimension ref="B1:G9"/>
  <sheetViews>
    <sheetView workbookViewId="0">
      <selection activeCell="H9" sqref="F9:H9"/>
    </sheetView>
  </sheetViews>
  <sheetFormatPr baseColWidth="10" defaultRowHeight="15" x14ac:dyDescent="0.25"/>
  <cols>
    <col min="2" max="2" width="16.140625" bestFit="1" customWidth="1"/>
    <col min="3" max="3" width="7.7109375" customWidth="1"/>
    <col min="4" max="4" width="4.28515625" customWidth="1"/>
    <col min="5" max="6" width="15.7109375" customWidth="1"/>
    <col min="7" max="7" width="4.28515625" customWidth="1"/>
  </cols>
  <sheetData>
    <row r="1" spans="2:7" ht="30" customHeight="1" x14ac:dyDescent="0.25"/>
    <row r="2" spans="2:7" ht="18.75" x14ac:dyDescent="0.3">
      <c r="B2" s="56" t="s">
        <v>19</v>
      </c>
      <c r="C2" s="56"/>
      <c r="D2" s="1"/>
      <c r="E2" s="58" t="s">
        <v>22</v>
      </c>
      <c r="F2" s="58"/>
      <c r="G2" s="3"/>
    </row>
    <row r="3" spans="2:7" ht="18.75" x14ac:dyDescent="0.3">
      <c r="B3" s="57"/>
      <c r="C3" s="57"/>
      <c r="D3" s="1"/>
      <c r="E3" s="16" t="s">
        <v>2</v>
      </c>
      <c r="F3" s="16" t="s">
        <v>3</v>
      </c>
    </row>
    <row r="4" spans="2:7" ht="18.75" x14ac:dyDescent="0.3">
      <c r="B4" s="1"/>
      <c r="C4" s="1"/>
      <c r="D4" s="1"/>
      <c r="E4" s="15"/>
      <c r="F4" s="15"/>
    </row>
    <row r="5" spans="2:7" ht="18.75" x14ac:dyDescent="0.3">
      <c r="B5" s="17" t="s">
        <v>58</v>
      </c>
      <c r="C5" s="17"/>
      <c r="D5" s="1"/>
      <c r="E5" s="18">
        <f>C5*C15</f>
        <v>0</v>
      </c>
      <c r="F5" s="18">
        <v>500</v>
      </c>
      <c r="G5" s="4"/>
    </row>
    <row r="6" spans="2:7" ht="18.75" x14ac:dyDescent="0.3">
      <c r="B6" s="1"/>
      <c r="C6" s="1"/>
      <c r="D6" s="1"/>
      <c r="E6" s="19"/>
      <c r="F6" s="19"/>
      <c r="G6" s="4"/>
    </row>
    <row r="7" spans="2:7" ht="18.75" x14ac:dyDescent="0.3">
      <c r="B7" s="17" t="s">
        <v>59</v>
      </c>
      <c r="C7" s="17"/>
      <c r="D7" s="1"/>
      <c r="E7" s="18">
        <v>0</v>
      </c>
      <c r="F7" s="18">
        <f>C7*C13</f>
        <v>0</v>
      </c>
      <c r="G7" s="4"/>
    </row>
    <row r="8" spans="2:7" ht="18.75" x14ac:dyDescent="0.3">
      <c r="B8" s="1"/>
      <c r="C8" s="1"/>
      <c r="D8" s="1"/>
      <c r="E8" s="19"/>
      <c r="F8" s="19"/>
      <c r="G8" s="4"/>
    </row>
    <row r="9" spans="2:7" ht="18.75" x14ac:dyDescent="0.3">
      <c r="B9" s="1" t="s">
        <v>24</v>
      </c>
      <c r="C9" s="1"/>
      <c r="D9" s="1"/>
      <c r="E9" s="9">
        <f>SUM(E5:E8)</f>
        <v>0</v>
      </c>
      <c r="F9" s="9">
        <f>SUM(F5:F8)</f>
        <v>500</v>
      </c>
      <c r="G9" s="8"/>
    </row>
  </sheetData>
  <mergeCells count="3">
    <mergeCell ref="B2:B3"/>
    <mergeCell ref="C2:C3"/>
    <mergeCell ref="E2:F2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3" verticalDpi="0" r:id="rId1"/>
  <headerFooter>
    <oddHeader>&amp;C&amp;A</oddHead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10</vt:i4>
      </vt:variant>
    </vt:vector>
  </HeadingPairs>
  <TitlesOfParts>
    <vt:vector size="20" baseType="lpstr">
      <vt:lpstr>Recap</vt:lpstr>
      <vt:lpstr>Adhesion</vt:lpstr>
      <vt:lpstr>Sejour</vt:lpstr>
      <vt:lpstr>PARPAT</vt:lpstr>
      <vt:lpstr>Animation</vt:lpstr>
      <vt:lpstr>Formation</vt:lpstr>
      <vt:lpstr>Fonctionnement</vt:lpstr>
      <vt:lpstr>Communications</vt:lpstr>
      <vt:lpstr>Subvention</vt:lpstr>
      <vt:lpstr>Mairie</vt:lpstr>
      <vt:lpstr>Adhesion!Zone_d_impression</vt:lpstr>
      <vt:lpstr>Animation!Zone_d_impression</vt:lpstr>
      <vt:lpstr>Communications!Zone_d_impression</vt:lpstr>
      <vt:lpstr>Fonctionnement!Zone_d_impression</vt:lpstr>
      <vt:lpstr>Formation!Zone_d_impression</vt:lpstr>
      <vt:lpstr>Mairie!Zone_d_impression</vt:lpstr>
      <vt:lpstr>PARPAT!Zone_d_impression</vt:lpstr>
      <vt:lpstr>Recap!Zone_d_impression</vt:lpstr>
      <vt:lpstr>Sejour!Zone_d_impression</vt:lpstr>
      <vt:lpstr>Subvention!Zone_d_impression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Schmitt</dc:creator>
  <cp:lastModifiedBy>Bernard Lian</cp:lastModifiedBy>
  <cp:lastPrinted>2025-05-06T07:06:29Z</cp:lastPrinted>
  <dcterms:created xsi:type="dcterms:W3CDTF">2024-03-26T21:50:00Z</dcterms:created>
  <dcterms:modified xsi:type="dcterms:W3CDTF">2025-09-18T01:02:20Z</dcterms:modified>
</cp:coreProperties>
</file>